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20730" windowHeight="11760"/>
  </bookViews>
  <sheets>
    <sheet name="общая на 30.12.17" sheetId="1" r:id="rId1"/>
  </sheets>
  <definedNames>
    <definedName name="_xlnm.Print_Area" localSheetId="0">'общая на 30.12.17'!$A$1:$H$36</definedName>
  </definedNames>
  <calcPr calcId="125725" refMode="R1C1"/>
</workbook>
</file>

<file path=xl/calcChain.xml><?xml version="1.0" encoding="utf-8"?>
<calcChain xmlns="http://schemas.openxmlformats.org/spreadsheetml/2006/main">
  <c r="H9" i="1"/>
  <c r="D5"/>
  <c r="D9"/>
  <c r="G19"/>
  <c r="G25"/>
  <c r="F25"/>
  <c r="G21"/>
  <c r="F21"/>
  <c r="G16"/>
  <c r="F16"/>
  <c r="G31"/>
  <c r="G23"/>
  <c r="G18"/>
  <c r="G14"/>
  <c r="D8"/>
  <c r="G8"/>
  <c r="G7"/>
  <c r="F7"/>
  <c r="G6"/>
  <c r="F6"/>
  <c r="G5"/>
  <c r="F5"/>
  <c r="D6"/>
  <c r="F31" l="1"/>
  <c r="F14"/>
  <c r="F8"/>
  <c r="E13"/>
  <c r="E9" l="1"/>
  <c r="F23"/>
  <c r="F18"/>
  <c r="G26" l="1"/>
  <c r="G27" l="1"/>
  <c r="G11" l="1"/>
  <c r="G32" l="1"/>
  <c r="G30"/>
  <c r="G22"/>
  <c r="C8"/>
  <c r="H8" l="1"/>
  <c r="H5" l="1"/>
  <c r="D12" l="1"/>
  <c r="D11"/>
  <c r="H6"/>
  <c r="H32"/>
  <c r="H31"/>
  <c r="H30"/>
  <c r="H29"/>
  <c r="H27"/>
  <c r="H26"/>
  <c r="H25"/>
  <c r="H23"/>
  <c r="H22"/>
  <c r="H21"/>
  <c r="H19"/>
  <c r="H18"/>
  <c r="H17"/>
  <c r="H16"/>
  <c r="H14"/>
  <c r="G12"/>
  <c r="F12"/>
  <c r="F11"/>
  <c r="C11"/>
  <c r="C12"/>
  <c r="H7"/>
  <c r="H12" l="1"/>
  <c r="H11"/>
</calcChain>
</file>

<file path=xl/sharedStrings.xml><?xml version="1.0" encoding="utf-8"?>
<sst xmlns="http://schemas.openxmlformats.org/spreadsheetml/2006/main" count="38" uniqueCount="30">
  <si>
    <t>№
п/п</t>
  </si>
  <si>
    <t>Направление</t>
  </si>
  <si>
    <t>Выделено средств
на кредитование</t>
  </si>
  <si>
    <t>Выдано</t>
  </si>
  <si>
    <t>Погашено</t>
  </si>
  <si>
    <t>АПК 2011, росс. руб.</t>
  </si>
  <si>
    <t>МБ 2011, росс. руб.</t>
  </si>
  <si>
    <t xml:space="preserve">На развитие личного подсобного хозяйства,  руб. ПМР </t>
  </si>
  <si>
    <t>ВСЕГО</t>
  </si>
  <si>
    <t>росс. руб.</t>
  </si>
  <si>
    <t xml:space="preserve">руб. ПМР </t>
  </si>
  <si>
    <t>в том числе</t>
  </si>
  <si>
    <t>Животноводство, росс. руб.</t>
  </si>
  <si>
    <t>Овощеводство и растениеводство</t>
  </si>
  <si>
    <t>Закладка многолетних насаждений, росс. руб.</t>
  </si>
  <si>
    <t>Раскорчевка, росс. руб.</t>
  </si>
  <si>
    <t>Переработка сельхоз. продукции</t>
  </si>
  <si>
    <t>Мелиорация, росс. руб.</t>
  </si>
  <si>
    <t>Производство и переработка продовольственных, промышленных товаров, товаров народного потребления</t>
  </si>
  <si>
    <t xml:space="preserve">Переработка вторичного сырья, руб. ПМР </t>
  </si>
  <si>
    <t>Оказание услуг населению</t>
  </si>
  <si>
    <t xml:space="preserve">Общественное питание, руб. ПМР </t>
  </si>
  <si>
    <t>Неустойка/
проценты, направленные на дальнейшее кредитование</t>
  </si>
  <si>
    <t>Гос. Программа (МБ ), **
руб. ПМР (с учетом %)</t>
  </si>
  <si>
    <t>Кол-во</t>
  </si>
  <si>
    <t xml:space="preserve">Разработка, внедрение (установка) и реализация программных продуктов, руб. ПМР </t>
  </si>
  <si>
    <t>Задолженность
по кредитам  (займам)</t>
  </si>
  <si>
    <t>АПК 2008, росс. руб.</t>
  </si>
  <si>
    <t>Приложение № 2</t>
  </si>
  <si>
    <t>Информация о кредитовании хозяйствующих субъектов
 за счет средств финансового резерва Фонд государственного резерва Приднестровской Молдавской Республики
по состоянию на 31 декабря 2017 года</t>
  </si>
</sst>
</file>

<file path=xl/styles.xml><?xml version="1.0" encoding="utf-8"?>
<styleSheet xmlns="http://schemas.openxmlformats.org/spreadsheetml/2006/main">
  <fonts count="7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4" fillId="0" borderId="0" xfId="0" applyFont="1"/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vertical="center" wrapText="1"/>
    </xf>
    <xf numFmtId="3" fontId="5" fillId="0" borderId="1" xfId="1" applyNumberFormat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3" fontId="5" fillId="0" borderId="0" xfId="1" applyNumberFormat="1" applyFont="1" applyFill="1"/>
    <xf numFmtId="3" fontId="5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vertical="center"/>
    </xf>
    <xf numFmtId="0" fontId="5" fillId="0" borderId="1" xfId="1" applyFont="1" applyFill="1" applyBorder="1" applyAlignment="1">
      <alignment horizontal="left" vertical="center" wrapText="1"/>
    </xf>
    <xf numFmtId="3" fontId="3" fillId="0" borderId="1" xfId="1" applyNumberFormat="1" applyFont="1" applyFill="1" applyBorder="1" applyAlignment="1">
      <alignment vertical="center" wrapText="1"/>
    </xf>
    <xf numFmtId="3" fontId="3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center" vertical="center"/>
    </xf>
    <xf numFmtId="3" fontId="4" fillId="0" borderId="0" xfId="0" applyNumberFormat="1" applyFont="1"/>
    <xf numFmtId="0" fontId="4" fillId="0" borderId="0" xfId="0" applyFont="1" applyBorder="1"/>
    <xf numFmtId="0" fontId="4" fillId="0" borderId="0" xfId="0" applyFont="1" applyFill="1"/>
    <xf numFmtId="3" fontId="4" fillId="0" borderId="0" xfId="0" applyNumberFormat="1" applyFont="1" applyFill="1"/>
    <xf numFmtId="3" fontId="4" fillId="0" borderId="0" xfId="0" applyNumberFormat="1" applyFont="1" applyFill="1" applyBorder="1"/>
    <xf numFmtId="0" fontId="4" fillId="0" borderId="0" xfId="0" applyFont="1" applyFill="1" applyBorder="1"/>
    <xf numFmtId="0" fontId="5" fillId="0" borderId="2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2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3" fontId="4" fillId="2" borderId="0" xfId="0" applyNumberFormat="1" applyFont="1" applyFill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/>
    </xf>
    <xf numFmtId="0" fontId="3" fillId="0" borderId="0" xfId="1" applyFont="1" applyFill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wrapText="1"/>
    </xf>
    <xf numFmtId="0" fontId="5" fillId="0" borderId="4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</cellXfs>
  <cellStyles count="10">
    <cellStyle name="Обычный" xfId="0" builtinId="0"/>
    <cellStyle name="Обычный 2" xfId="2"/>
    <cellStyle name="Обычный 2 2" xfId="3"/>
    <cellStyle name="Обычный 3" xfId="4"/>
    <cellStyle name="Обычный 3 2" xfId="5"/>
    <cellStyle name="Обычный 3 3" xfId="6"/>
    <cellStyle name="Обычный 4" xfId="7"/>
    <cellStyle name="Обычный 4 2" xfId="8"/>
    <cellStyle name="Обычный 5" xfId="1"/>
    <cellStyle name="Обычный 5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1"/>
  <sheetViews>
    <sheetView tabSelected="1" view="pageBreakPreview" zoomScaleSheetLayoutView="100" workbookViewId="0">
      <selection activeCell="F39" sqref="F39:J46"/>
    </sheetView>
  </sheetViews>
  <sheetFormatPr defaultRowHeight="11.25"/>
  <cols>
    <col min="1" max="1" width="9.33203125" style="1"/>
    <col min="2" max="2" width="30.83203125" style="1" customWidth="1"/>
    <col min="3" max="4" width="18.33203125" style="1" customWidth="1"/>
    <col min="5" max="5" width="10.33203125" style="1" customWidth="1"/>
    <col min="6" max="7" width="15.6640625" style="1" customWidth="1"/>
    <col min="8" max="8" width="17" style="1" customWidth="1"/>
    <col min="9" max="10" width="11.1640625" style="1" bestFit="1" customWidth="1"/>
    <col min="11" max="11" width="14.6640625" style="1" customWidth="1"/>
    <col min="12" max="12" width="9.33203125" style="1"/>
    <col min="13" max="13" width="10.1640625" style="1" bestFit="1" customWidth="1"/>
    <col min="14" max="16384" width="9.33203125" style="1"/>
  </cols>
  <sheetData>
    <row r="1" spans="1:13" ht="12.75">
      <c r="H1" s="32" t="s">
        <v>28</v>
      </c>
    </row>
    <row r="2" spans="1:13" ht="11.25" customHeight="1">
      <c r="A2" s="34" t="s">
        <v>29</v>
      </c>
      <c r="B2" s="34"/>
      <c r="C2" s="34"/>
      <c r="D2" s="34"/>
      <c r="E2" s="34"/>
      <c r="F2" s="34"/>
      <c r="G2" s="34"/>
      <c r="H2" s="34"/>
    </row>
    <row r="3" spans="1:13" ht="43.5" customHeight="1">
      <c r="A3" s="34"/>
      <c r="B3" s="34"/>
      <c r="C3" s="34"/>
      <c r="D3" s="34"/>
      <c r="E3" s="34"/>
      <c r="F3" s="34"/>
      <c r="G3" s="34"/>
      <c r="H3" s="34"/>
    </row>
    <row r="4" spans="1:13" ht="69.75" customHeight="1">
      <c r="A4" s="2" t="s">
        <v>0</v>
      </c>
      <c r="B4" s="2" t="s">
        <v>1</v>
      </c>
      <c r="C4" s="2" t="s">
        <v>2</v>
      </c>
      <c r="D4" s="2" t="s">
        <v>22</v>
      </c>
      <c r="E4" s="2" t="s">
        <v>24</v>
      </c>
      <c r="F4" s="2" t="s">
        <v>3</v>
      </c>
      <c r="G4" s="2" t="s">
        <v>4</v>
      </c>
      <c r="H4" s="3" t="s">
        <v>26</v>
      </c>
      <c r="I4" s="19"/>
    </row>
    <row r="5" spans="1:13" ht="12.75">
      <c r="A5" s="4"/>
      <c r="B5" s="5" t="s">
        <v>27</v>
      </c>
      <c r="C5" s="6">
        <v>214518000</v>
      </c>
      <c r="D5" s="6">
        <f>99241.18+170800+321.26+36261+20639.17+17382+293024.18+284420.56+1305549.82+60183+690969.11+264313.64+602036.75</f>
        <v>3845141.67</v>
      </c>
      <c r="E5" s="7">
        <v>73</v>
      </c>
      <c r="F5" s="6">
        <f>417744917.75+6702750+12250000+35251836.79+820268.09+8702733.44+22169564.56+9186321.75</f>
        <v>512828392.38</v>
      </c>
      <c r="G5" s="6">
        <f>347231530+6988837.21+4999328.53+3709422.27+2381670.19+6916892.65+1838479.93+1811413.59+10991771.24+25255367.48+13324563</f>
        <v>425449276.08999991</v>
      </c>
      <c r="H5" s="6">
        <f>F5-G5</f>
        <v>87379116.290000081</v>
      </c>
      <c r="I5" s="19"/>
      <c r="J5" s="18"/>
      <c r="K5" s="18"/>
      <c r="M5" s="18"/>
    </row>
    <row r="6" spans="1:13" s="20" customFormat="1" ht="12.75">
      <c r="A6" s="4"/>
      <c r="B6" s="5" t="s">
        <v>5</v>
      </c>
      <c r="C6" s="6">
        <v>201094791</v>
      </c>
      <c r="D6" s="6">
        <f>4697.16+1195885.92</f>
        <v>1200583.0799999998</v>
      </c>
      <c r="E6" s="7">
        <v>51</v>
      </c>
      <c r="F6" s="6">
        <f>275807198.38-1816625.73+17360556.81+6555579.91+1211951.7+26727073.22+48690244.8+15043650.41</f>
        <v>389579629.5</v>
      </c>
      <c r="G6" s="6">
        <f>205179753.1-1816625.73+12284097.32+4498284.6+3639446.22+6396807.04+23102845.16+8806016</f>
        <v>262090623.70999998</v>
      </c>
      <c r="H6" s="6">
        <f>F6-G6</f>
        <v>127489005.79000002</v>
      </c>
      <c r="I6" s="22"/>
      <c r="J6" s="18"/>
      <c r="K6" s="18"/>
    </row>
    <row r="7" spans="1:13" s="20" customFormat="1" ht="12.75">
      <c r="A7" s="4"/>
      <c r="B7" s="5" t="s">
        <v>6</v>
      </c>
      <c r="C7" s="6">
        <v>21515507.210000001</v>
      </c>
      <c r="D7" s="6"/>
      <c r="E7" s="7">
        <v>23</v>
      </c>
      <c r="F7" s="6">
        <f>25431167.6+600000+600000+6504722.88</f>
        <v>33135890.48</v>
      </c>
      <c r="G7" s="6">
        <f>19267851.41+1000743.72+1053365.69+828298.2+774118.18+1101903.23+459815.32+326135.34+734434.47+894502.04+170000</f>
        <v>26611167.599999998</v>
      </c>
      <c r="H7" s="6">
        <f>F7-G7</f>
        <v>6524722.8800000027</v>
      </c>
      <c r="I7" s="23"/>
      <c r="J7" s="18"/>
      <c r="K7" s="18"/>
      <c r="L7" s="21"/>
    </row>
    <row r="8" spans="1:13" ht="28.5" customHeight="1">
      <c r="A8" s="4"/>
      <c r="B8" s="5" t="s">
        <v>23</v>
      </c>
      <c r="C8" s="6">
        <f>25000000</f>
        <v>25000000</v>
      </c>
      <c r="D8" s="6">
        <f>1195681.89+311.86+822.79+317.09+8+312.33+2142.75+2553.43</f>
        <v>1202150.1400000001</v>
      </c>
      <c r="E8" s="7">
        <v>29</v>
      </c>
      <c r="F8" s="6">
        <f>21663277.26+150000+415000</f>
        <v>22228277.260000002</v>
      </c>
      <c r="G8" s="6">
        <f>21466197.26+92480+104600+20000+35000+80000</f>
        <v>21798277.260000002</v>
      </c>
      <c r="H8" s="6">
        <f>F8-G8</f>
        <v>430000</v>
      </c>
      <c r="J8" s="18"/>
      <c r="K8" s="18"/>
    </row>
    <row r="9" spans="1:13" s="20" customFormat="1" ht="41.25" customHeight="1">
      <c r="A9" s="4"/>
      <c r="B9" s="5" t="s">
        <v>7</v>
      </c>
      <c r="C9" s="6">
        <v>10500000</v>
      </c>
      <c r="D9" s="6">
        <f>1361.66+765.7+89.35</f>
        <v>2216.71</v>
      </c>
      <c r="E9" s="8">
        <f>(F9+100+4000)/10000</f>
        <v>4568</v>
      </c>
      <c r="F9" s="6">
        <v>45675900</v>
      </c>
      <c r="G9" s="6">
        <v>36637892.07</v>
      </c>
      <c r="H9" s="6">
        <f>F9-G9</f>
        <v>9038007.9299999997</v>
      </c>
      <c r="I9" s="21"/>
      <c r="J9" s="21"/>
      <c r="K9" s="21"/>
    </row>
    <row r="10" spans="1:13" ht="12.75">
      <c r="A10" s="9"/>
      <c r="B10" s="5" t="s">
        <v>8</v>
      </c>
      <c r="C10" s="10"/>
      <c r="D10" s="10"/>
      <c r="E10" s="11"/>
      <c r="F10" s="12"/>
      <c r="G10" s="12"/>
      <c r="H10" s="13"/>
      <c r="J10" s="18"/>
      <c r="K10" s="18"/>
    </row>
    <row r="11" spans="1:13" ht="12.75">
      <c r="A11" s="9"/>
      <c r="B11" s="14" t="s">
        <v>9</v>
      </c>
      <c r="C11" s="15">
        <f>C5+C6+C7</f>
        <v>437128298.20999998</v>
      </c>
      <c r="D11" s="15">
        <f>D5+D6+D7</f>
        <v>5045724.75</v>
      </c>
      <c r="E11" s="15"/>
      <c r="F11" s="15">
        <f t="shared" ref="F11:H11" si="0">F5+F6+F7</f>
        <v>935543912.36000001</v>
      </c>
      <c r="G11" s="15">
        <f>G5+G6+G7</f>
        <v>714151067.39999998</v>
      </c>
      <c r="H11" s="15">
        <f t="shared" si="0"/>
        <v>221392844.9600001</v>
      </c>
      <c r="J11" s="31"/>
    </row>
    <row r="12" spans="1:13" ht="12.75">
      <c r="A12" s="9"/>
      <c r="B12" s="14" t="s">
        <v>10</v>
      </c>
      <c r="C12" s="16">
        <f>C8+C9</f>
        <v>35500000</v>
      </c>
      <c r="D12" s="16">
        <f>D8+D9</f>
        <v>1204366.8500000001</v>
      </c>
      <c r="E12" s="16"/>
      <c r="F12" s="16">
        <f t="shared" ref="F12:H12" si="1">F8+F9</f>
        <v>67904177.260000005</v>
      </c>
      <c r="G12" s="16">
        <f t="shared" si="1"/>
        <v>58436169.329999998</v>
      </c>
      <c r="H12" s="16">
        <f t="shared" si="1"/>
        <v>9468007.9299999997</v>
      </c>
    </row>
    <row r="13" spans="1:13" ht="12.75">
      <c r="A13" s="4"/>
      <c r="B13" s="24" t="s">
        <v>11</v>
      </c>
      <c r="C13" s="25"/>
      <c r="D13" s="26"/>
      <c r="E13" s="2">
        <f>E5+E6+E7+E8</f>
        <v>176</v>
      </c>
      <c r="F13" s="6"/>
      <c r="G13" s="6"/>
      <c r="H13" s="6"/>
    </row>
    <row r="14" spans="1:13" ht="12.75">
      <c r="A14" s="17">
        <v>1</v>
      </c>
      <c r="B14" s="35" t="s">
        <v>12</v>
      </c>
      <c r="C14" s="36"/>
      <c r="D14" s="37"/>
      <c r="E14" s="7">
        <v>15</v>
      </c>
      <c r="F14" s="8">
        <f>58449923.01-2418000+1984610.82+6199411.39+9255187.68+5890986.88+877579.91+1211951.7+17270361.31+19585145.25</f>
        <v>118307157.95</v>
      </c>
      <c r="G14" s="8">
        <f>42800810.83+1015123.38+1123774.66+983896.79+2785082.2-1816625.73+3812662.57+2733733.23+1398961.22+4190366.04+4682562.35+4082056</f>
        <v>67792403.539999992</v>
      </c>
      <c r="H14" s="6">
        <f>F14-G14</f>
        <v>50514754.410000011</v>
      </c>
      <c r="J14" s="18"/>
    </row>
    <row r="15" spans="1:13" ht="12.75" customHeight="1">
      <c r="A15" s="17">
        <v>2</v>
      </c>
      <c r="B15" s="38" t="s">
        <v>13</v>
      </c>
      <c r="C15" s="39"/>
      <c r="D15" s="40"/>
      <c r="E15" s="7">
        <v>58</v>
      </c>
      <c r="F15" s="8"/>
      <c r="G15" s="8"/>
      <c r="H15" s="6"/>
    </row>
    <row r="16" spans="1:13" ht="12.75">
      <c r="A16" s="17"/>
      <c r="B16" s="28" t="s">
        <v>9</v>
      </c>
      <c r="C16" s="29"/>
      <c r="D16" s="30"/>
      <c r="E16" s="7"/>
      <c r="F16" s="8">
        <f>257703711.45+12250000+21945037.42+5678000+8702733.44+22169564.56+14020800.95</f>
        <v>342469847.81999999</v>
      </c>
      <c r="G16" s="8">
        <f>237077728.14+900174.21+2335437.19+2139090.27+1526219.62+4688703.21+878060+2062030+619869+8285793+10734563</f>
        <v>271247667.63999999</v>
      </c>
      <c r="H16" s="6">
        <f>F16-G16</f>
        <v>71222180.180000007</v>
      </c>
    </row>
    <row r="17" spans="1:10" ht="12.75">
      <c r="A17" s="17"/>
      <c r="B17" s="28" t="s">
        <v>10</v>
      </c>
      <c r="C17" s="29"/>
      <c r="D17" s="30"/>
      <c r="E17" s="7"/>
      <c r="F17" s="8">
        <v>4231882.26</v>
      </c>
      <c r="G17" s="8">
        <v>4231882.26</v>
      </c>
      <c r="H17" s="6">
        <f>F17-G17</f>
        <v>0</v>
      </c>
    </row>
    <row r="18" spans="1:10" ht="12.75" customHeight="1">
      <c r="A18" s="17">
        <v>3</v>
      </c>
      <c r="B18" s="35" t="s">
        <v>14</v>
      </c>
      <c r="C18" s="36"/>
      <c r="D18" s="37"/>
      <c r="E18" s="7">
        <v>10</v>
      </c>
      <c r="F18" s="8">
        <f>62084259.58+19179731.91+820268.09</f>
        <v>82084259.579999998</v>
      </c>
      <c r="G18" s="8">
        <f>36456687.2+1686814+740222.97+386482+440741+2123265.64+109683.93+44015.59+122221+21221573.62+4500000</f>
        <v>67831706.950000003</v>
      </c>
      <c r="H18" s="6">
        <f>F18-G18</f>
        <v>14252552.629999995</v>
      </c>
    </row>
    <row r="19" spans="1:10" ht="12.75">
      <c r="A19" s="17">
        <v>4</v>
      </c>
      <c r="B19" s="35" t="s">
        <v>15</v>
      </c>
      <c r="C19" s="36"/>
      <c r="D19" s="37"/>
      <c r="E19" s="7">
        <v>18</v>
      </c>
      <c r="F19" s="8">
        <v>87782890</v>
      </c>
      <c r="G19" s="8">
        <f>67244328.17+382513+120041.37+160234+60234+280708+166928+33464+8693927.24+33467</f>
        <v>77175844.780000001</v>
      </c>
      <c r="H19" s="6">
        <f>F19-G19</f>
        <v>10607045.219999999</v>
      </c>
    </row>
    <row r="20" spans="1:10" ht="12.75" customHeight="1">
      <c r="A20" s="17">
        <v>5</v>
      </c>
      <c r="B20" s="35" t="s">
        <v>16</v>
      </c>
      <c r="C20" s="36"/>
      <c r="D20" s="37"/>
      <c r="E20" s="7">
        <v>14</v>
      </c>
      <c r="F20" s="8"/>
      <c r="G20" s="8"/>
      <c r="H20" s="6"/>
    </row>
    <row r="21" spans="1:10" ht="12.75">
      <c r="A21" s="17"/>
      <c r="B21" s="28" t="s">
        <v>9</v>
      </c>
      <c r="C21" s="29"/>
      <c r="D21" s="30"/>
      <c r="E21" s="7"/>
      <c r="F21" s="8">
        <f>69420777.57+304672.84+9456711.91+29105099.55+10209171.21</f>
        <v>118496433.07999998</v>
      </c>
      <c r="G21" s="8">
        <f>51079677.43+2647947+1597947+1175298+740216.57+1747947+1094879.37+382649+1947975+642777+860000</f>
        <v>63917313.369999997</v>
      </c>
      <c r="H21" s="6">
        <f>F21-G21</f>
        <v>54579119.709999986</v>
      </c>
    </row>
    <row r="22" spans="1:10" ht="12.75">
      <c r="A22" s="17"/>
      <c r="B22" s="28" t="s">
        <v>10</v>
      </c>
      <c r="C22" s="29"/>
      <c r="D22" s="30"/>
      <c r="E22" s="7"/>
      <c r="F22" s="8">
        <v>2008000</v>
      </c>
      <c r="G22" s="8">
        <f>1200000+2479.34+400000+405520.66</f>
        <v>2008000</v>
      </c>
      <c r="H22" s="6">
        <f>F22-G22</f>
        <v>0</v>
      </c>
    </row>
    <row r="23" spans="1:10" ht="12.75">
      <c r="A23" s="17">
        <v>6</v>
      </c>
      <c r="B23" s="35" t="s">
        <v>17</v>
      </c>
      <c r="C23" s="36"/>
      <c r="D23" s="37"/>
      <c r="E23" s="7">
        <v>13</v>
      </c>
      <c r="F23" s="8">
        <f>107761329+11469569.93</f>
        <v>119230898.93000001</v>
      </c>
      <c r="G23" s="8">
        <f>79002285.78+6392703.55+1353480+1529740+1814220+13492039.67+1953960</f>
        <v>105538429</v>
      </c>
      <c r="H23" s="6">
        <f>F23-G23</f>
        <v>13692469.930000007</v>
      </c>
    </row>
    <row r="24" spans="1:10" ht="28.5" customHeight="1">
      <c r="A24" s="17">
        <v>7</v>
      </c>
      <c r="B24" s="35" t="s">
        <v>18</v>
      </c>
      <c r="C24" s="36"/>
      <c r="D24" s="37"/>
      <c r="E24" s="7">
        <v>36</v>
      </c>
      <c r="F24" s="8"/>
      <c r="G24" s="8"/>
      <c r="H24" s="6"/>
      <c r="J24" s="18"/>
    </row>
    <row r="25" spans="1:10" ht="12.75">
      <c r="A25" s="17"/>
      <c r="B25" s="28" t="s">
        <v>9</v>
      </c>
      <c r="C25" s="29"/>
      <c r="D25" s="30"/>
      <c r="E25" s="7"/>
      <c r="F25" s="8">
        <f>59287702.12+600000+600000+6504722.88</f>
        <v>66992425</v>
      </c>
      <c r="G25" s="8">
        <f>50378076.93+2609352.72+1546265.69+1163098.2+929118.18+1256903.23+459815.32+326135.34+734434.47+894502.04+170000</f>
        <v>60467702.119999997</v>
      </c>
      <c r="H25" s="6">
        <f>F25-G25</f>
        <v>6524722.8800000027</v>
      </c>
    </row>
    <row r="26" spans="1:10" ht="12.75">
      <c r="A26" s="17"/>
      <c r="B26" s="28" t="s">
        <v>10</v>
      </c>
      <c r="C26" s="29"/>
      <c r="D26" s="30"/>
      <c r="E26" s="7"/>
      <c r="F26" s="8">
        <v>8262640</v>
      </c>
      <c r="G26" s="8">
        <f>8065560+92480+104600</f>
        <v>8262640</v>
      </c>
      <c r="H26" s="6">
        <f>F26-G26</f>
        <v>0</v>
      </c>
    </row>
    <row r="27" spans="1:10" ht="12.75" customHeight="1">
      <c r="A27" s="17">
        <v>8</v>
      </c>
      <c r="B27" s="35" t="s">
        <v>19</v>
      </c>
      <c r="C27" s="36"/>
      <c r="D27" s="37"/>
      <c r="E27" s="7">
        <v>3</v>
      </c>
      <c r="F27" s="8">
        <v>3679525</v>
      </c>
      <c r="G27" s="8">
        <f>3135858+300000+243667</f>
        <v>3679525</v>
      </c>
      <c r="H27" s="6">
        <f>F27-G27</f>
        <v>0</v>
      </c>
    </row>
    <row r="28" spans="1:10" ht="12.75">
      <c r="A28" s="17">
        <v>9</v>
      </c>
      <c r="B28" s="35" t="s">
        <v>20</v>
      </c>
      <c r="C28" s="36"/>
      <c r="D28" s="37"/>
      <c r="E28" s="7">
        <v>4</v>
      </c>
      <c r="F28" s="8"/>
      <c r="G28" s="8"/>
      <c r="H28" s="6"/>
    </row>
    <row r="29" spans="1:10" ht="12.75">
      <c r="A29" s="17"/>
      <c r="B29" s="28" t="s">
        <v>9</v>
      </c>
      <c r="C29" s="29"/>
      <c r="D29" s="30"/>
      <c r="E29" s="7"/>
      <c r="F29" s="8">
        <v>180000</v>
      </c>
      <c r="G29" s="8">
        <v>180000</v>
      </c>
      <c r="H29" s="6">
        <f>F29-G29</f>
        <v>0</v>
      </c>
    </row>
    <row r="30" spans="1:10" ht="12.75">
      <c r="A30" s="17"/>
      <c r="B30" s="28" t="s">
        <v>10</v>
      </c>
      <c r="C30" s="29"/>
      <c r="D30" s="30"/>
      <c r="E30" s="7"/>
      <c r="F30" s="8">
        <v>738750</v>
      </c>
      <c r="G30" s="8">
        <f>618376.13+20845+20845+20845+20845+36993.87</f>
        <v>738750</v>
      </c>
      <c r="H30" s="6">
        <f>F30-G30</f>
        <v>0</v>
      </c>
    </row>
    <row r="31" spans="1:10" ht="12.75" customHeight="1">
      <c r="A31" s="17">
        <v>10</v>
      </c>
      <c r="B31" s="35" t="s">
        <v>21</v>
      </c>
      <c r="C31" s="36"/>
      <c r="D31" s="37"/>
      <c r="E31" s="7">
        <v>4</v>
      </c>
      <c r="F31" s="8">
        <f>1692480+150000+415000</f>
        <v>2257480</v>
      </c>
      <c r="G31" s="8">
        <f>1638636+19800+20850+13194+20000+35000+80000</f>
        <v>1827480</v>
      </c>
      <c r="H31" s="6">
        <f>F31-G31</f>
        <v>430000</v>
      </c>
    </row>
    <row r="32" spans="1:10" ht="29.25" customHeight="1">
      <c r="A32" s="17">
        <v>11</v>
      </c>
      <c r="B32" s="35" t="s">
        <v>25</v>
      </c>
      <c r="C32" s="36"/>
      <c r="D32" s="37"/>
      <c r="E32" s="7">
        <v>1</v>
      </c>
      <c r="F32" s="8">
        <v>1050000</v>
      </c>
      <c r="G32" s="8">
        <f>875000.7+29166.69+29166.69+29166.69+29166.69+58332.54</f>
        <v>1049999.9999999998</v>
      </c>
      <c r="H32" s="6">
        <f>F32-G32</f>
        <v>0</v>
      </c>
    </row>
    <row r="34" spans="1:8" ht="12.75">
      <c r="A34" s="27"/>
    </row>
    <row r="35" spans="1:8" ht="12.75">
      <c r="A35" s="33"/>
      <c r="B35" s="33"/>
      <c r="C35" s="33"/>
      <c r="D35" s="33"/>
      <c r="E35" s="33"/>
      <c r="F35" s="33"/>
      <c r="G35" s="33"/>
      <c r="H35" s="33"/>
    </row>
    <row r="36" spans="1:8" ht="12.75">
      <c r="A36" s="33"/>
      <c r="B36" s="33"/>
      <c r="C36" s="33"/>
      <c r="D36" s="33"/>
      <c r="E36" s="33"/>
      <c r="F36" s="33"/>
      <c r="G36" s="33"/>
      <c r="H36" s="33"/>
    </row>
    <row r="37" spans="1:8">
      <c r="G37" s="18"/>
    </row>
    <row r="40" spans="1:8">
      <c r="F40" s="18"/>
      <c r="G40" s="18"/>
      <c r="H40" s="18"/>
    </row>
    <row r="41" spans="1:8">
      <c r="F41" s="18"/>
      <c r="G41" s="18"/>
      <c r="H41" s="18"/>
    </row>
    <row r="43" spans="1:8">
      <c r="F43" s="18"/>
      <c r="G43" s="18"/>
      <c r="H43" s="18"/>
    </row>
    <row r="44" spans="1:8">
      <c r="F44" s="18"/>
      <c r="G44" s="18"/>
      <c r="H44" s="18"/>
    </row>
    <row r="45" spans="1:8">
      <c r="F45" s="18"/>
      <c r="G45" s="18"/>
      <c r="H45" s="18"/>
    </row>
    <row r="46" spans="1:8">
      <c r="F46" s="18"/>
      <c r="G46" s="18"/>
      <c r="H46" s="18"/>
    </row>
    <row r="51" spans="7:7">
      <c r="G51" s="18"/>
    </row>
  </sheetData>
  <mergeCells count="14">
    <mergeCell ref="A36:H36"/>
    <mergeCell ref="A2:H3"/>
    <mergeCell ref="A35:H35"/>
    <mergeCell ref="B20:D20"/>
    <mergeCell ref="B14:D14"/>
    <mergeCell ref="B15:D15"/>
    <mergeCell ref="B18:D18"/>
    <mergeCell ref="B19:D19"/>
    <mergeCell ref="B23:D23"/>
    <mergeCell ref="B24:D24"/>
    <mergeCell ref="B27:D27"/>
    <mergeCell ref="B28:D28"/>
    <mergeCell ref="B31:D31"/>
    <mergeCell ref="B32:D32"/>
  </mergeCells>
  <pageMargins left="0.70866141732283472" right="0.51181102362204722" top="0.23622047244094491" bottom="0.19685039370078741" header="0.23622047244094491" footer="0.23622047244094491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общая на 30.12.17</vt:lpstr>
      <vt:lpstr>'общая на 30.12.17'!Область_печати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fgr13</dc:creator>
  <cp:lastModifiedBy>Гагун Людмила</cp:lastModifiedBy>
  <cp:lastPrinted>2017-04-12T08:31:06Z</cp:lastPrinted>
  <dcterms:created xsi:type="dcterms:W3CDTF">2014-06-10T07:42:47Z</dcterms:created>
  <dcterms:modified xsi:type="dcterms:W3CDTF">2018-05-21T08:10:02Z</dcterms:modified>
</cp:coreProperties>
</file>