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20730" windowHeight="11760"/>
  </bookViews>
  <sheets>
    <sheet name="общая на 31.12.18" sheetId="1" r:id="rId1"/>
  </sheets>
  <definedNames>
    <definedName name="_xlnm.Print_Titles" localSheetId="0">'общая на 31.12.18'!$4:$4</definedName>
    <definedName name="_xlnm.Print_Area" localSheetId="0">'общая на 31.12.18'!$A$1:$I$35</definedName>
  </definedNames>
  <calcPr calcId="145621"/>
</workbook>
</file>

<file path=xl/calcChain.xml><?xml version="1.0" encoding="utf-8"?>
<calcChain xmlns="http://schemas.openxmlformats.org/spreadsheetml/2006/main">
  <c r="G25" i="1" l="1"/>
  <c r="F25" i="1"/>
  <c r="G21" i="1"/>
  <c r="F21" i="1"/>
  <c r="F16" i="1"/>
  <c r="G16" i="1"/>
  <c r="G31" i="1"/>
  <c r="G23" i="1"/>
  <c r="G18" i="1"/>
  <c r="F14" i="1"/>
  <c r="G14" i="1"/>
  <c r="D8" i="1"/>
  <c r="G8" i="1"/>
  <c r="G6" i="1"/>
  <c r="F6" i="1"/>
  <c r="D5" i="1"/>
  <c r="G5" i="1"/>
  <c r="F5" i="1"/>
  <c r="C8" i="1"/>
  <c r="C5" i="1"/>
  <c r="D7" i="1"/>
  <c r="F7" i="1"/>
  <c r="G27" i="1" l="1"/>
  <c r="H42" i="1"/>
  <c r="I33" i="1"/>
  <c r="F8" i="1"/>
  <c r="D12" i="1"/>
  <c r="I7" i="1"/>
  <c r="H11" i="1"/>
  <c r="D11" i="1"/>
  <c r="G11" i="1"/>
  <c r="C11" i="1"/>
  <c r="F19" i="1"/>
  <c r="G19" i="1"/>
  <c r="F11" i="1" l="1"/>
  <c r="F18" i="1"/>
  <c r="E5" i="1"/>
  <c r="E13" i="1" s="1"/>
  <c r="E9" i="1"/>
  <c r="I9" i="1" l="1"/>
  <c r="F31" i="1" l="1"/>
  <c r="F42" i="1" s="1"/>
  <c r="F23" i="1" l="1"/>
  <c r="G26" i="1" l="1"/>
  <c r="G32" i="1" l="1"/>
  <c r="G30" i="1"/>
  <c r="G22" i="1"/>
  <c r="H12" i="1"/>
  <c r="G42" i="1" l="1"/>
  <c r="I8" i="1"/>
  <c r="G41" i="1" l="1"/>
  <c r="G44" i="1" s="1"/>
  <c r="I5" i="1"/>
  <c r="G46" i="1" l="1"/>
  <c r="F41" i="1"/>
  <c r="F44" i="1" s="1"/>
  <c r="F46" i="1"/>
  <c r="I32" i="1"/>
  <c r="I31" i="1"/>
  <c r="I30" i="1"/>
  <c r="I29" i="1"/>
  <c r="I27" i="1"/>
  <c r="I26" i="1"/>
  <c r="I25" i="1"/>
  <c r="I23" i="1"/>
  <c r="I22" i="1"/>
  <c r="I21" i="1"/>
  <c r="I19" i="1"/>
  <c r="I18" i="1"/>
  <c r="I17" i="1"/>
  <c r="I16" i="1"/>
  <c r="I14" i="1"/>
  <c r="G12" i="1"/>
  <c r="F12" i="1"/>
  <c r="C12" i="1"/>
  <c r="I6" i="1"/>
  <c r="I11" i="1" s="1"/>
  <c r="I42" i="1" l="1"/>
  <c r="I46" i="1" s="1"/>
  <c r="I41" i="1"/>
  <c r="I44" i="1" s="1"/>
  <c r="I12" i="1"/>
</calcChain>
</file>

<file path=xl/sharedStrings.xml><?xml version="1.0" encoding="utf-8"?>
<sst xmlns="http://schemas.openxmlformats.org/spreadsheetml/2006/main" count="41" uniqueCount="33">
  <si>
    <t>№
п/п</t>
  </si>
  <si>
    <t>Направление</t>
  </si>
  <si>
    <t>Выделено средств
на кредитование</t>
  </si>
  <si>
    <t>Выдано</t>
  </si>
  <si>
    <t>Погашено</t>
  </si>
  <si>
    <t>ВСЕГО</t>
  </si>
  <si>
    <t>росс. руб.</t>
  </si>
  <si>
    <t xml:space="preserve">руб. ПМР </t>
  </si>
  <si>
    <t>в том числе</t>
  </si>
  <si>
    <t>Животноводство, росс. руб.</t>
  </si>
  <si>
    <t>Овощеводство и растениеводство</t>
  </si>
  <si>
    <t>Закладка многолетних насаждений, росс. руб.</t>
  </si>
  <si>
    <t>Раскорчевка, росс. руб.</t>
  </si>
  <si>
    <t>Переработка сельхоз. продукции</t>
  </si>
  <si>
    <t>Мелиорация, росс. руб.</t>
  </si>
  <si>
    <t>Производство и переработка продовольственных, промышленных товаров, товаров народного потребления</t>
  </si>
  <si>
    <t xml:space="preserve">Переработка вторичного сырья, руб. ПМР </t>
  </si>
  <si>
    <t>Оказание услуг населению</t>
  </si>
  <si>
    <t xml:space="preserve">Общественное питание, руб. ПМР </t>
  </si>
  <si>
    <t>Неустойка/
проценты, направленные на дальнейшее кредитование</t>
  </si>
  <si>
    <t>Кол-во</t>
  </si>
  <si>
    <t xml:space="preserve">Разработка, внедрение (установка) и реализация программных продуктов, руб. ПМР </t>
  </si>
  <si>
    <t>Задолженность
по кредитам  (займам)</t>
  </si>
  <si>
    <t>Приложение № 2</t>
  </si>
  <si>
    <t>Малое предпринимательство,
росс. руб.</t>
  </si>
  <si>
    <t xml:space="preserve">На развитие личного подсобного хозяйства,  
руб. ПМР </t>
  </si>
  <si>
    <t>Малое предпринимательство с поручительством ФГР ПМР ,
росс. руб.</t>
  </si>
  <si>
    <t>Перечислено</t>
  </si>
  <si>
    <t xml:space="preserve">Внутренний туризм, руб. ПМР </t>
  </si>
  <si>
    <t>Информация о кредитовании хозяйствующих субъектов
 за счет средств финансового резерва Фонд государственного резерва Приднестровской Молдавской Республики
по состоянию на 31 декабря 2018 года</t>
  </si>
  <si>
    <t>*24,6 млн. руб. перечислено в республиканский бюджет в соответствии с Законом ПМР "О республиканском бюджете на 2014 год и плановый период 2015 и 2016 годов ".</t>
  </si>
  <si>
    <t>Агропромышленный комплекс,
росс. руб.</t>
  </si>
  <si>
    <t xml:space="preserve">Гос. Программа (МП ), *
руб. ПМР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</si>
</sst>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3" fontId="5" fillId="0" borderId="0" xfId="1" applyNumberFormat="1" applyFont="1" applyFill="1"/>
    <xf numFmtId="3" fontId="5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Border="1"/>
    <xf numFmtId="0" fontId="4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Border="1"/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4" fillId="0" borderId="1" xfId="0" applyFont="1" applyFill="1" applyBorder="1"/>
    <xf numFmtId="3" fontId="4" fillId="0" borderId="1" xfId="0" applyNumberFormat="1" applyFont="1" applyFill="1" applyBorder="1"/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3" fontId="4" fillId="2" borderId="0" xfId="0" applyNumberFormat="1" applyFont="1" applyFill="1"/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/>
  </cellXfs>
  <cellStyles count="10"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3 3" xfId="6"/>
    <cellStyle name="Обычный 4" xfId="7"/>
    <cellStyle name="Обычный 4 2" xfId="8"/>
    <cellStyle name="Обычный 5" xfId="1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view="pageBreakPreview" zoomScaleSheetLayoutView="100" workbookViewId="0">
      <selection activeCell="L6" sqref="L6"/>
    </sheetView>
  </sheetViews>
  <sheetFormatPr defaultRowHeight="11.25" x14ac:dyDescent="0.2"/>
  <cols>
    <col min="1" max="1" width="9.33203125" style="34"/>
    <col min="2" max="2" width="32.83203125" style="1" customWidth="1"/>
    <col min="3" max="4" width="18.33203125" style="1" customWidth="1"/>
    <col min="5" max="5" width="10.33203125" style="19" customWidth="1"/>
    <col min="6" max="7" width="15.6640625" style="1" customWidth="1"/>
    <col min="8" max="8" width="15.5" style="19" customWidth="1"/>
    <col min="9" max="9" width="17" style="1" customWidth="1"/>
    <col min="10" max="11" width="11.1640625" style="1" bestFit="1" customWidth="1"/>
    <col min="12" max="12" width="14.6640625" style="1" customWidth="1"/>
    <col min="13" max="13" width="9.33203125" style="1"/>
    <col min="14" max="14" width="10.1640625" style="1" bestFit="1" customWidth="1"/>
    <col min="15" max="16384" width="9.33203125" style="1"/>
  </cols>
  <sheetData>
    <row r="1" spans="1:14" ht="12.75" x14ac:dyDescent="0.2">
      <c r="I1" s="44" t="s">
        <v>23</v>
      </c>
    </row>
    <row r="2" spans="1:14" ht="11.25" customHeight="1" x14ac:dyDescent="0.2">
      <c r="A2" s="36" t="s">
        <v>29</v>
      </c>
      <c r="B2" s="36"/>
      <c r="C2" s="36"/>
      <c r="D2" s="36"/>
      <c r="E2" s="36"/>
      <c r="F2" s="36"/>
      <c r="G2" s="36"/>
      <c r="H2" s="36"/>
      <c r="I2" s="36"/>
    </row>
    <row r="3" spans="1:14" ht="37.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14" ht="69.75" customHeight="1" x14ac:dyDescent="0.2">
      <c r="A4" s="2" t="s">
        <v>0</v>
      </c>
      <c r="B4" s="2" t="s">
        <v>1</v>
      </c>
      <c r="C4" s="2" t="s">
        <v>2</v>
      </c>
      <c r="D4" s="2" t="s">
        <v>19</v>
      </c>
      <c r="E4" s="2" t="s">
        <v>20</v>
      </c>
      <c r="F4" s="2" t="s">
        <v>3</v>
      </c>
      <c r="G4" s="2" t="s">
        <v>4</v>
      </c>
      <c r="H4" s="2" t="s">
        <v>27</v>
      </c>
      <c r="I4" s="3" t="s">
        <v>22</v>
      </c>
      <c r="J4" s="18"/>
    </row>
    <row r="5" spans="1:14" ht="40.5" customHeight="1" x14ac:dyDescent="0.2">
      <c r="A5" s="16">
        <v>1</v>
      </c>
      <c r="B5" s="4" t="s">
        <v>31</v>
      </c>
      <c r="C5" s="5">
        <f>214518000+201094791-65000000</f>
        <v>350612791</v>
      </c>
      <c r="D5" s="5">
        <f>99241.18+170800+321.26+36261+20639.17+17382+293024.18+284420.56+1305549.82+60183+690969.11+264313.64+602036.75+1200583+134436.18+604571.48+279985.53+521900.58+1223951.29</f>
        <v>7810569.7300000004</v>
      </c>
      <c r="E5" s="6">
        <f>73+51+13</f>
        <v>137</v>
      </c>
      <c r="F5" s="5">
        <f>417744917.75+6702750+12250000+35251836.79+820268.09+8702733.44+22169564.56+9186321.75+275807198.38-1816625.73+17360556.81+6555579.91+1211951.7+26727073.22+48690244.8+15043650.41+123400920.38+18192549.35+26106772.6+4332674.12</f>
        <v>1074440938.3299999</v>
      </c>
      <c r="G5" s="5">
        <f>347231530+6988837.21+4999328.53+3709422.27+2381670.19+6916892.65+1838479.93+1811413.59+10991771.24+25255367.48+13324563+205179753.1-1816625.73+12284097.32+4498284.6+3639446.22+6396807.04+23102845.16+8806016+7130884.04+16473401.22+8409699+9019645+20445138.01+12332095</f>
        <v>761350762.06999993</v>
      </c>
      <c r="H5" s="5"/>
      <c r="I5" s="5">
        <f>F5-G5</f>
        <v>313090176.25999999</v>
      </c>
      <c r="J5" s="18"/>
      <c r="K5" s="17"/>
      <c r="L5" s="17"/>
      <c r="N5" s="17"/>
    </row>
    <row r="6" spans="1:14" s="19" customFormat="1" ht="35.25" customHeight="1" x14ac:dyDescent="0.2">
      <c r="A6" s="16">
        <v>2</v>
      </c>
      <c r="B6" s="4" t="s">
        <v>24</v>
      </c>
      <c r="C6" s="5">
        <v>21515507.210000001</v>
      </c>
      <c r="D6" s="5"/>
      <c r="E6" s="6">
        <v>25</v>
      </c>
      <c r="F6" s="5">
        <f>25431167.6+600000+600000+6504722.88+9613875.45+5178167.15+2103234.52</f>
        <v>50031167.600000001</v>
      </c>
      <c r="G6" s="5">
        <f>19267851.41+1000743.72+1053365.69+828298.2+774118.18+1101903.23+459815.32+326135.34+734434.47+894502.04+170000+216300+1177800+1177800</f>
        <v>29183067.599999998</v>
      </c>
      <c r="H6" s="5"/>
      <c r="I6" s="5">
        <f>F6-G6</f>
        <v>20848100.000000004</v>
      </c>
      <c r="J6" s="21"/>
      <c r="K6" s="17"/>
      <c r="L6" s="17"/>
      <c r="M6" s="20"/>
    </row>
    <row r="7" spans="1:14" s="19" customFormat="1" ht="51" customHeight="1" x14ac:dyDescent="0.2">
      <c r="A7" s="16">
        <v>3</v>
      </c>
      <c r="B7" s="4" t="s">
        <v>26</v>
      </c>
      <c r="C7" s="5">
        <v>65000000</v>
      </c>
      <c r="D7" s="5">
        <f>721.29+38902.45</f>
        <v>39623.74</v>
      </c>
      <c r="E7" s="6">
        <v>7</v>
      </c>
      <c r="F7" s="5">
        <f>548482+9933147</f>
        <v>10481629</v>
      </c>
      <c r="G7" s="5">
        <v>321120</v>
      </c>
      <c r="H7" s="5"/>
      <c r="I7" s="5">
        <f>F7-G7</f>
        <v>10160509</v>
      </c>
      <c r="J7" s="21"/>
      <c r="K7" s="17"/>
      <c r="L7" s="17"/>
      <c r="M7" s="20"/>
    </row>
    <row r="8" spans="1:14" ht="29.25" customHeight="1" x14ac:dyDescent="0.2">
      <c r="A8" s="16">
        <v>4</v>
      </c>
      <c r="B8" s="4" t="s">
        <v>32</v>
      </c>
      <c r="C8" s="5">
        <f>25000000</f>
        <v>25000000</v>
      </c>
      <c r="D8" s="5">
        <f>1195681.89+311.86+822.79+317.09+8+312.33+2142.75+2553.43+4008.5+6982.74+7192.33</f>
        <v>1220333.7100000002</v>
      </c>
      <c r="E8" s="6">
        <v>30</v>
      </c>
      <c r="F8" s="5">
        <f>21663277.26+150000+415000+1200000</f>
        <v>23428277.260000002</v>
      </c>
      <c r="G8" s="5">
        <f>21466197.26+92480+104600+20000+35000+80000+125000+75000+100000</f>
        <v>22098277.260000002</v>
      </c>
      <c r="H8" s="5">
        <v>24629238</v>
      </c>
      <c r="I8" s="5">
        <f>F8-G8</f>
        <v>1330000</v>
      </c>
      <c r="K8" s="17"/>
      <c r="L8" s="17"/>
    </row>
    <row r="9" spans="1:14" s="19" customFormat="1" ht="41.25" customHeight="1" x14ac:dyDescent="0.2">
      <c r="A9" s="16">
        <v>5</v>
      </c>
      <c r="B9" s="4" t="s">
        <v>25</v>
      </c>
      <c r="C9" s="5">
        <v>10500000</v>
      </c>
      <c r="D9" s="5">
        <v>26149.82</v>
      </c>
      <c r="E9" s="7">
        <f>(F9+100+4000+3000)/10000</f>
        <v>5287</v>
      </c>
      <c r="F9" s="5">
        <v>52862900</v>
      </c>
      <c r="G9" s="5">
        <v>45907296.020000003</v>
      </c>
      <c r="H9" s="25"/>
      <c r="I9" s="5">
        <f>F9-G9</f>
        <v>6955603.9799999967</v>
      </c>
      <c r="J9" s="20"/>
      <c r="K9" s="20"/>
      <c r="L9" s="20"/>
    </row>
    <row r="10" spans="1:14" ht="12.75" x14ac:dyDescent="0.2">
      <c r="A10" s="8"/>
      <c r="B10" s="4" t="s">
        <v>5</v>
      </c>
      <c r="C10" s="9"/>
      <c r="D10" s="9"/>
      <c r="E10" s="10"/>
      <c r="F10" s="11"/>
      <c r="G10" s="11"/>
      <c r="H10" s="25"/>
      <c r="I10" s="12"/>
      <c r="K10" s="17"/>
      <c r="L10" s="17"/>
    </row>
    <row r="11" spans="1:14" ht="12.75" x14ac:dyDescent="0.2">
      <c r="A11" s="8"/>
      <c r="B11" s="13" t="s">
        <v>6</v>
      </c>
      <c r="C11" s="14">
        <f>C5+C6+C7</f>
        <v>437128298.20999998</v>
      </c>
      <c r="D11" s="14">
        <f t="shared" ref="D11:I11" si="0">D5+D6+D7</f>
        <v>7850193.4700000007</v>
      </c>
      <c r="E11" s="14"/>
      <c r="F11" s="14">
        <f t="shared" si="0"/>
        <v>1134953734.9299998</v>
      </c>
      <c r="G11" s="14">
        <f t="shared" si="0"/>
        <v>790854949.66999996</v>
      </c>
      <c r="H11" s="14">
        <f t="shared" si="0"/>
        <v>0</v>
      </c>
      <c r="I11" s="14">
        <f t="shared" si="0"/>
        <v>344098785.25999999</v>
      </c>
      <c r="K11" s="30"/>
      <c r="L11" s="17"/>
    </row>
    <row r="12" spans="1:14" ht="12.75" x14ac:dyDescent="0.2">
      <c r="A12" s="8"/>
      <c r="B12" s="13" t="s">
        <v>7</v>
      </c>
      <c r="C12" s="15">
        <f>C8+C9</f>
        <v>35500000</v>
      </c>
      <c r="D12" s="15">
        <f>D8+D9</f>
        <v>1246483.5300000003</v>
      </c>
      <c r="E12" s="15"/>
      <c r="F12" s="15">
        <f t="shared" ref="F12:I12" si="1">F8+F9</f>
        <v>76291177.260000005</v>
      </c>
      <c r="G12" s="15">
        <f t="shared" si="1"/>
        <v>68005573.280000001</v>
      </c>
      <c r="H12" s="15">
        <f>H8+H9</f>
        <v>24629238</v>
      </c>
      <c r="I12" s="15">
        <f t="shared" si="1"/>
        <v>8285603.9799999967</v>
      </c>
    </row>
    <row r="13" spans="1:14" ht="12.75" x14ac:dyDescent="0.2">
      <c r="A13" s="16"/>
      <c r="B13" s="22" t="s">
        <v>8</v>
      </c>
      <c r="C13" s="23"/>
      <c r="D13" s="24"/>
      <c r="E13" s="2">
        <f>E5+E6+E8+E7</f>
        <v>199</v>
      </c>
      <c r="F13" s="5"/>
      <c r="G13" s="5"/>
      <c r="H13" s="25"/>
      <c r="I13" s="5"/>
    </row>
    <row r="14" spans="1:14" ht="12.75" x14ac:dyDescent="0.2">
      <c r="A14" s="16">
        <v>1</v>
      </c>
      <c r="B14" s="37" t="s">
        <v>9</v>
      </c>
      <c r="C14" s="38"/>
      <c r="D14" s="39"/>
      <c r="E14" s="6">
        <v>18</v>
      </c>
      <c r="F14" s="7">
        <f>58449923.01-2418000+1984610.82+6199411.39+9255187.68+5890986.88+877579.91+1211951.7+17270361.31+19585145.25+14999421.67+5548652.86+3985029</f>
        <v>142840261.48000002</v>
      </c>
      <c r="G14" s="7">
        <f>42800810.83+1015123.38+1123774.66+983896.79+2785082.2-1816625.73+3812662.57+2733733.23+1398961.22+4190366.04+4682562.35+4082056+6641040+4230520+5171120</f>
        <v>83835083.539999992</v>
      </c>
      <c r="H14" s="25"/>
      <c r="I14" s="5">
        <f>F14-G14</f>
        <v>59005177.940000027</v>
      </c>
      <c r="K14" s="17"/>
    </row>
    <row r="15" spans="1:14" ht="12.75" customHeight="1" x14ac:dyDescent="0.2">
      <c r="A15" s="16">
        <v>2</v>
      </c>
      <c r="B15" s="40" t="s">
        <v>10</v>
      </c>
      <c r="C15" s="41"/>
      <c r="D15" s="42"/>
      <c r="E15" s="6">
        <v>71</v>
      </c>
      <c r="F15" s="7"/>
      <c r="G15" s="7"/>
      <c r="H15" s="25"/>
      <c r="I15" s="5"/>
      <c r="K15" s="17"/>
    </row>
    <row r="16" spans="1:14" ht="12.75" x14ac:dyDescent="0.2">
      <c r="A16" s="16"/>
      <c r="B16" s="27" t="s">
        <v>6</v>
      </c>
      <c r="C16" s="28"/>
      <c r="D16" s="29"/>
      <c r="E16" s="6"/>
      <c r="F16" s="7">
        <f>257703711.45+12250000+21945037.42+5678000+8702733.44+22169564.56+14020800.95+80866057.96+20945995+5704776</f>
        <v>449986676.77999997</v>
      </c>
      <c r="G16" s="7">
        <f>237077728.14+900174.21+2335437.19+2139090.27+1526219.62+4688703.21+878060+2062030+619869+8285793+10734563+6660860+8661414+17768325</f>
        <v>304338266.63999999</v>
      </c>
      <c r="H16" s="26"/>
      <c r="I16" s="5">
        <f>F16-G16</f>
        <v>145648410.13999999</v>
      </c>
    </row>
    <row r="17" spans="1:11" ht="12.75" x14ac:dyDescent="0.2">
      <c r="A17" s="16"/>
      <c r="B17" s="27" t="s">
        <v>7</v>
      </c>
      <c r="C17" s="28"/>
      <c r="D17" s="29"/>
      <c r="E17" s="6"/>
      <c r="F17" s="7">
        <v>4231882.26</v>
      </c>
      <c r="G17" s="7">
        <v>4231882.26</v>
      </c>
      <c r="H17" s="25"/>
      <c r="I17" s="5">
        <f>F17-G17</f>
        <v>0</v>
      </c>
      <c r="K17" s="17"/>
    </row>
    <row r="18" spans="1:11" ht="12.75" customHeight="1" x14ac:dyDescent="0.2">
      <c r="A18" s="16">
        <v>3</v>
      </c>
      <c r="B18" s="37" t="s">
        <v>11</v>
      </c>
      <c r="C18" s="38"/>
      <c r="D18" s="39"/>
      <c r="E18" s="6">
        <v>11</v>
      </c>
      <c r="F18" s="7">
        <f>62084259.58+19179731.91+820268.09+20000000</f>
        <v>102084259.58</v>
      </c>
      <c r="G18" s="7">
        <f>36456687.2+1686814+740222.97+386482+440741+2123265.64+109683.93+44015.59+122221+21221573.62+4500000+1111110+5611308.01</f>
        <v>74554124.960000008</v>
      </c>
      <c r="H18" s="25"/>
      <c r="I18" s="5">
        <f>F18-G18</f>
        <v>27530134.61999999</v>
      </c>
    </row>
    <row r="19" spans="1:11" ht="12.75" x14ac:dyDescent="0.2">
      <c r="A19" s="16">
        <v>4</v>
      </c>
      <c r="B19" s="37" t="s">
        <v>12</v>
      </c>
      <c r="C19" s="38"/>
      <c r="D19" s="39"/>
      <c r="E19" s="6">
        <v>18</v>
      </c>
      <c r="F19" s="7">
        <f>87782890</f>
        <v>87782890</v>
      </c>
      <c r="G19" s="7">
        <f>67244328.17+382513+120041.37+160234+60234+280708+166928+33464+8693927.24+33467+2039703.23</f>
        <v>79215548.010000005</v>
      </c>
      <c r="H19" s="25"/>
      <c r="I19" s="5">
        <f>F19-G19</f>
        <v>8567341.9899999946</v>
      </c>
    </row>
    <row r="20" spans="1:11" ht="12.75" customHeight="1" x14ac:dyDescent="0.2">
      <c r="A20" s="16">
        <v>5</v>
      </c>
      <c r="B20" s="37" t="s">
        <v>13</v>
      </c>
      <c r="C20" s="38"/>
      <c r="D20" s="39"/>
      <c r="E20" s="6">
        <v>15</v>
      </c>
      <c r="F20" s="7"/>
      <c r="G20" s="7"/>
      <c r="H20" s="25"/>
      <c r="I20" s="5"/>
    </row>
    <row r="21" spans="1:11" s="19" customFormat="1" ht="12.75" x14ac:dyDescent="0.2">
      <c r="A21" s="16"/>
      <c r="B21" s="31" t="s">
        <v>6</v>
      </c>
      <c r="C21" s="32"/>
      <c r="D21" s="33"/>
      <c r="E21" s="6"/>
      <c r="F21" s="7">
        <f>139991471.93+4033676.12</f>
        <v>144025148.05000001</v>
      </c>
      <c r="G21" s="7">
        <f>68884737.41+3571600</f>
        <v>72456337.409999996</v>
      </c>
      <c r="H21" s="25"/>
      <c r="I21" s="5">
        <f>F21-G21</f>
        <v>71568810.640000015</v>
      </c>
      <c r="K21" s="20"/>
    </row>
    <row r="22" spans="1:11" s="19" customFormat="1" ht="12.75" x14ac:dyDescent="0.2">
      <c r="A22" s="16"/>
      <c r="B22" s="31" t="s">
        <v>7</v>
      </c>
      <c r="C22" s="32"/>
      <c r="D22" s="33"/>
      <c r="E22" s="6"/>
      <c r="F22" s="7">
        <v>2008000</v>
      </c>
      <c r="G22" s="7">
        <f>1200000+2479.34+400000+405520.66</f>
        <v>2008000</v>
      </c>
      <c r="H22" s="25"/>
      <c r="I22" s="5">
        <f>F22-G22</f>
        <v>0</v>
      </c>
    </row>
    <row r="23" spans="1:11" s="19" customFormat="1" ht="12.75" x14ac:dyDescent="0.2">
      <c r="A23" s="16">
        <v>6</v>
      </c>
      <c r="B23" s="37" t="s">
        <v>14</v>
      </c>
      <c r="C23" s="38"/>
      <c r="D23" s="39"/>
      <c r="E23" s="6">
        <v>13</v>
      </c>
      <c r="F23" s="7">
        <f>107761329+11469569.93</f>
        <v>119230898.93000001</v>
      </c>
      <c r="G23" s="7">
        <f>79002285.78+6392703.55+1353480+1529740+1814220+13492039.67+1953960+1452000+876000+976000</f>
        <v>108842429</v>
      </c>
      <c r="H23" s="25"/>
      <c r="I23" s="5">
        <f>F23-G23</f>
        <v>10388469.930000007</v>
      </c>
    </row>
    <row r="24" spans="1:11" s="19" customFormat="1" ht="28.5" customHeight="1" x14ac:dyDescent="0.2">
      <c r="A24" s="16">
        <v>7</v>
      </c>
      <c r="B24" s="37" t="s">
        <v>15</v>
      </c>
      <c r="C24" s="38"/>
      <c r="D24" s="39"/>
      <c r="E24" s="6">
        <v>39</v>
      </c>
      <c r="F24" s="7"/>
      <c r="G24" s="7"/>
      <c r="H24" s="25"/>
      <c r="I24" s="5"/>
      <c r="K24" s="20"/>
    </row>
    <row r="25" spans="1:11" s="19" customFormat="1" ht="12.75" x14ac:dyDescent="0.2">
      <c r="A25" s="16"/>
      <c r="B25" s="31" t="s">
        <v>6</v>
      </c>
      <c r="C25" s="32"/>
      <c r="D25" s="33"/>
      <c r="E25" s="6"/>
      <c r="F25" s="7">
        <f>81784467.6+2645574.52</f>
        <v>84430042.11999999</v>
      </c>
      <c r="G25" s="7">
        <f>61861802.12+1177800</f>
        <v>63039602.119999997</v>
      </c>
      <c r="H25" s="25"/>
      <c r="I25" s="5">
        <f>F25-G25</f>
        <v>21390439.999999993</v>
      </c>
    </row>
    <row r="26" spans="1:11" s="19" customFormat="1" ht="12.75" x14ac:dyDescent="0.2">
      <c r="A26" s="16"/>
      <c r="B26" s="31" t="s">
        <v>7</v>
      </c>
      <c r="C26" s="32"/>
      <c r="D26" s="33"/>
      <c r="E26" s="6"/>
      <c r="F26" s="7">
        <v>8262640</v>
      </c>
      <c r="G26" s="7">
        <f>8065560+92480+104600</f>
        <v>8262640</v>
      </c>
      <c r="H26" s="25"/>
      <c r="I26" s="5">
        <f>F26-G26</f>
        <v>0</v>
      </c>
    </row>
    <row r="27" spans="1:11" ht="12.75" customHeight="1" x14ac:dyDescent="0.2">
      <c r="A27" s="16">
        <v>8</v>
      </c>
      <c r="B27" s="37" t="s">
        <v>16</v>
      </c>
      <c r="C27" s="38"/>
      <c r="D27" s="39"/>
      <c r="E27" s="6">
        <v>3</v>
      </c>
      <c r="F27" s="7">
        <v>3679525</v>
      </c>
      <c r="G27" s="7">
        <f>3135858+300000+243667</f>
        <v>3679525</v>
      </c>
      <c r="H27" s="25"/>
      <c r="I27" s="5">
        <f>F27-G27</f>
        <v>0</v>
      </c>
    </row>
    <row r="28" spans="1:11" ht="12.75" x14ac:dyDescent="0.2">
      <c r="A28" s="16">
        <v>9</v>
      </c>
      <c r="B28" s="37" t="s">
        <v>17</v>
      </c>
      <c r="C28" s="38"/>
      <c r="D28" s="39"/>
      <c r="E28" s="6">
        <v>4</v>
      </c>
      <c r="F28" s="7"/>
      <c r="G28" s="7"/>
      <c r="H28" s="25"/>
      <c r="I28" s="5"/>
    </row>
    <row r="29" spans="1:11" ht="12.75" x14ac:dyDescent="0.2">
      <c r="A29" s="16"/>
      <c r="B29" s="27" t="s">
        <v>6</v>
      </c>
      <c r="C29" s="28"/>
      <c r="D29" s="29"/>
      <c r="E29" s="6"/>
      <c r="F29" s="7">
        <v>180000</v>
      </c>
      <c r="G29" s="7">
        <v>180000</v>
      </c>
      <c r="H29" s="25"/>
      <c r="I29" s="5">
        <f>F29-G29</f>
        <v>0</v>
      </c>
    </row>
    <row r="30" spans="1:11" ht="12.75" x14ac:dyDescent="0.2">
      <c r="A30" s="16"/>
      <c r="B30" s="27" t="s">
        <v>7</v>
      </c>
      <c r="C30" s="28"/>
      <c r="D30" s="29"/>
      <c r="E30" s="6"/>
      <c r="F30" s="7">
        <v>738750</v>
      </c>
      <c r="G30" s="7">
        <f>618376.13+20845+20845+20845+20845+36993.87</f>
        <v>738750</v>
      </c>
      <c r="H30" s="25"/>
      <c r="I30" s="5">
        <f>F30-G30</f>
        <v>0</v>
      </c>
    </row>
    <row r="31" spans="1:11" ht="12.75" customHeight="1" x14ac:dyDescent="0.2">
      <c r="A31" s="16">
        <v>10</v>
      </c>
      <c r="B31" s="37" t="s">
        <v>18</v>
      </c>
      <c r="C31" s="38"/>
      <c r="D31" s="39"/>
      <c r="E31" s="6">
        <v>4</v>
      </c>
      <c r="F31" s="7">
        <f>1692480+150000+415000</f>
        <v>2257480</v>
      </c>
      <c r="G31" s="7">
        <f>1638636+19800+20850+13194+20000+35000+80000+125000+75000+100000</f>
        <v>2127480</v>
      </c>
      <c r="H31" s="25"/>
      <c r="I31" s="5">
        <f>F31-G31</f>
        <v>130000</v>
      </c>
    </row>
    <row r="32" spans="1:11" ht="29.25" customHeight="1" x14ac:dyDescent="0.2">
      <c r="A32" s="16">
        <v>11</v>
      </c>
      <c r="B32" s="37" t="s">
        <v>21</v>
      </c>
      <c r="C32" s="38"/>
      <c r="D32" s="39"/>
      <c r="E32" s="6">
        <v>1</v>
      </c>
      <c r="F32" s="7">
        <v>1050000</v>
      </c>
      <c r="G32" s="7">
        <f>875000.7+29166.69+29166.69+29166.69+29166.69+58332.54</f>
        <v>1049999.9999999998</v>
      </c>
      <c r="H32" s="25"/>
      <c r="I32" s="5">
        <f>F32-G32</f>
        <v>0</v>
      </c>
    </row>
    <row r="33" spans="1:9" ht="29.25" customHeight="1" x14ac:dyDescent="0.2">
      <c r="A33" s="16">
        <v>12</v>
      </c>
      <c r="B33" s="37" t="s">
        <v>28</v>
      </c>
      <c r="C33" s="38"/>
      <c r="D33" s="39"/>
      <c r="E33" s="6">
        <v>1</v>
      </c>
      <c r="F33" s="7">
        <v>1200000</v>
      </c>
      <c r="G33" s="7">
        <v>0</v>
      </c>
      <c r="H33" s="25"/>
      <c r="I33" s="5">
        <f>F33-G33</f>
        <v>1200000</v>
      </c>
    </row>
    <row r="34" spans="1:9" ht="14.25" customHeight="1" x14ac:dyDescent="0.2">
      <c r="A34" s="43"/>
      <c r="B34" s="43"/>
      <c r="C34" s="43"/>
      <c r="D34" s="43"/>
      <c r="E34" s="43"/>
      <c r="F34" s="43"/>
      <c r="G34" s="43"/>
      <c r="H34" s="43"/>
      <c r="I34" s="43"/>
    </row>
    <row r="35" spans="1:9" ht="12.75" x14ac:dyDescent="0.2">
      <c r="A35" s="35" t="s">
        <v>30</v>
      </c>
      <c r="B35" s="35"/>
      <c r="C35" s="35"/>
      <c r="D35" s="35"/>
      <c r="E35" s="35"/>
      <c r="F35" s="35"/>
      <c r="G35" s="35"/>
      <c r="H35" s="35"/>
      <c r="I35" s="35"/>
    </row>
    <row r="37" spans="1:9" ht="12.75" x14ac:dyDescent="0.2">
      <c r="A37" s="35"/>
      <c r="B37" s="35"/>
      <c r="C37" s="35"/>
      <c r="D37" s="35"/>
      <c r="E37" s="35"/>
      <c r="F37" s="35"/>
      <c r="G37" s="35"/>
      <c r="H37" s="35"/>
      <c r="I37" s="35"/>
    </row>
    <row r="38" spans="1:9" x14ac:dyDescent="0.2">
      <c r="G38" s="17"/>
    </row>
    <row r="41" spans="1:9" x14ac:dyDescent="0.2">
      <c r="F41" s="17">
        <f>F14+F16+F21+F18+F19+F23+F25+F29</f>
        <v>1130560176.9399998</v>
      </c>
      <c r="G41" s="17">
        <f>G14+G16+G21+G18+G19+G23+G25+G29</f>
        <v>786461391.67999995</v>
      </c>
      <c r="I41" s="17">
        <f>I14+I16+I21+I18+I19+I23+I25+I29</f>
        <v>344098785.26000005</v>
      </c>
    </row>
    <row r="42" spans="1:9" x14ac:dyDescent="0.2">
      <c r="F42" s="17">
        <f t="shared" ref="F42:H42" si="2">F17+F22+F26+F27+F30+F31+F32+F33</f>
        <v>23428277.259999998</v>
      </c>
      <c r="G42" s="17">
        <f t="shared" si="2"/>
        <v>22098277.259999998</v>
      </c>
      <c r="H42" s="17">
        <f t="shared" si="2"/>
        <v>0</v>
      </c>
      <c r="I42" s="17">
        <f>I17+I22+I26+I27+I30+I31+I32+I33</f>
        <v>1330000</v>
      </c>
    </row>
    <row r="44" spans="1:9" x14ac:dyDescent="0.2">
      <c r="F44" s="17">
        <f>F41-F11</f>
        <v>-4393557.9900000095</v>
      </c>
      <c r="G44" s="17">
        <f>G41-G11</f>
        <v>-4393557.9900000095</v>
      </c>
      <c r="I44" s="17">
        <f>I41-I11</f>
        <v>0</v>
      </c>
    </row>
    <row r="45" spans="1:9" x14ac:dyDescent="0.2">
      <c r="F45" s="17"/>
      <c r="G45" s="17"/>
      <c r="I45" s="17"/>
    </row>
    <row r="46" spans="1:9" x14ac:dyDescent="0.2">
      <c r="F46" s="17">
        <f>F42-F8</f>
        <v>0</v>
      </c>
      <c r="G46" s="17">
        <f>G42-G8</f>
        <v>0</v>
      </c>
      <c r="I46" s="17">
        <f t="shared" ref="I46" si="3">I42-I8</f>
        <v>0</v>
      </c>
    </row>
    <row r="47" spans="1:9" x14ac:dyDescent="0.2">
      <c r="F47" s="17"/>
      <c r="G47" s="17"/>
      <c r="I47" s="17"/>
    </row>
    <row r="52" spans="7:7" x14ac:dyDescent="0.2">
      <c r="G52" s="17"/>
    </row>
  </sheetData>
  <mergeCells count="16">
    <mergeCell ref="B33:D33"/>
    <mergeCell ref="A37:I37"/>
    <mergeCell ref="A2:I3"/>
    <mergeCell ref="A35:I35"/>
    <mergeCell ref="B20:D20"/>
    <mergeCell ref="B14:D14"/>
    <mergeCell ref="B15:D15"/>
    <mergeCell ref="B18:D18"/>
    <mergeCell ref="B19:D19"/>
    <mergeCell ref="B23:D23"/>
    <mergeCell ref="B24:D24"/>
    <mergeCell ref="B27:D27"/>
    <mergeCell ref="B28:D28"/>
    <mergeCell ref="B31:D31"/>
    <mergeCell ref="B32:D32"/>
    <mergeCell ref="A34:I34"/>
  </mergeCells>
  <pageMargins left="0.70866141732283472" right="0.51181102362204722" top="0.23622047244094491" bottom="0.19685039370078741" header="0.23622047244094491" footer="0.2362204724409449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 на 31.12.18</vt:lpstr>
      <vt:lpstr>'общая на 31.12.18'!Заголовки_для_печати</vt:lpstr>
      <vt:lpstr>'общая на 31.12.18'!Область_печати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fgr13</dc:creator>
  <cp:lastModifiedBy>Заместитель директора</cp:lastModifiedBy>
  <cp:lastPrinted>2019-01-24T07:35:31Z</cp:lastPrinted>
  <dcterms:created xsi:type="dcterms:W3CDTF">2014-06-10T07:42:47Z</dcterms:created>
  <dcterms:modified xsi:type="dcterms:W3CDTF">2019-10-31T12:16:19Z</dcterms:modified>
</cp:coreProperties>
</file>