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GR13\Desktop\отчет 2019\"/>
    </mc:Choice>
  </mc:AlternateContent>
  <bookViews>
    <workbookView xWindow="240" yWindow="15" windowWidth="20730" windowHeight="11760"/>
  </bookViews>
  <sheets>
    <sheet name="общая на 31.12.19" sheetId="2" r:id="rId1"/>
  </sheets>
  <definedNames>
    <definedName name="_xlnm.Print_Titles" localSheetId="0">'общая на 31.12.19'!$4:$4</definedName>
    <definedName name="_xlnm.Print_Area" localSheetId="0">'общая на 31.12.19'!$A$1:$J$50</definedName>
  </definedNames>
  <calcPr calcId="152511" refMode="R1C1"/>
</workbook>
</file>

<file path=xl/calcChain.xml><?xml version="1.0" encoding="utf-8"?>
<calcChain xmlns="http://schemas.openxmlformats.org/spreadsheetml/2006/main">
  <c r="I15" i="2" l="1"/>
  <c r="C6" i="2" l="1"/>
  <c r="D6" i="2"/>
  <c r="C7" i="2"/>
  <c r="D13" i="2"/>
  <c r="D12" i="2"/>
  <c r="C12" i="2"/>
  <c r="C10" i="2"/>
  <c r="E6" i="2"/>
  <c r="J48" i="2"/>
  <c r="I47" i="2"/>
  <c r="J47" i="2" s="1"/>
  <c r="I46" i="2"/>
  <c r="J46" i="2" s="1"/>
  <c r="I45" i="2"/>
  <c r="J45" i="2" s="1"/>
  <c r="I44" i="2"/>
  <c r="H44" i="2"/>
  <c r="I43" i="2"/>
  <c r="J43" i="2" s="1"/>
  <c r="I41" i="2"/>
  <c r="J41" i="2" s="1"/>
  <c r="J40" i="2"/>
  <c r="I38" i="2"/>
  <c r="J38" i="2" s="1"/>
  <c r="I37" i="2"/>
  <c r="J37" i="2" s="1"/>
  <c r="I36" i="2"/>
  <c r="H36" i="2"/>
  <c r="I34" i="2"/>
  <c r="H34" i="2"/>
  <c r="I33" i="2"/>
  <c r="J33" i="2" s="1"/>
  <c r="H32" i="2"/>
  <c r="I31" i="2"/>
  <c r="H31" i="2"/>
  <c r="J29" i="2"/>
  <c r="I28" i="2"/>
  <c r="H28" i="2"/>
  <c r="I26" i="2"/>
  <c r="H26" i="2"/>
  <c r="J25" i="2"/>
  <c r="I24" i="2"/>
  <c r="H24" i="2"/>
  <c r="I22" i="2"/>
  <c r="H22" i="2"/>
  <c r="G21" i="2"/>
  <c r="I18" i="2"/>
  <c r="F18" i="2"/>
  <c r="F15" i="2"/>
  <c r="I14" i="2"/>
  <c r="H14" i="2"/>
  <c r="H19" i="2" s="1"/>
  <c r="F14" i="2"/>
  <c r="C14" i="2"/>
  <c r="J13" i="2"/>
  <c r="I12" i="2"/>
  <c r="H12" i="2"/>
  <c r="F12" i="2"/>
  <c r="J10" i="2"/>
  <c r="I9" i="2"/>
  <c r="H9" i="2"/>
  <c r="H7" i="2"/>
  <c r="H18" i="2" s="1"/>
  <c r="I6" i="2"/>
  <c r="H6" i="2"/>
  <c r="F6" i="2"/>
  <c r="I19" i="2" l="1"/>
  <c r="F17" i="2"/>
  <c r="F19" i="2"/>
  <c r="J26" i="2"/>
  <c r="J28" i="2"/>
  <c r="H17" i="2"/>
  <c r="I17" i="2"/>
  <c r="J12" i="2"/>
  <c r="J15" i="2"/>
  <c r="J24" i="2"/>
  <c r="J31" i="2"/>
  <c r="J34" i="2"/>
  <c r="J36" i="2"/>
  <c r="J6" i="2"/>
  <c r="J7" i="2"/>
  <c r="J18" i="2" s="1"/>
  <c r="J9" i="2"/>
  <c r="J14" i="2"/>
  <c r="J22" i="2"/>
  <c r="J32" i="2"/>
  <c r="J44" i="2"/>
  <c r="J19" i="2" l="1"/>
  <c r="J17" i="2"/>
</calcChain>
</file>

<file path=xl/sharedStrings.xml><?xml version="1.0" encoding="utf-8"?>
<sst xmlns="http://schemas.openxmlformats.org/spreadsheetml/2006/main" count="56" uniqueCount="38">
  <si>
    <t>№
п/п</t>
  </si>
  <si>
    <t>Направление</t>
  </si>
  <si>
    <t>Выдано</t>
  </si>
  <si>
    <t>Погашено</t>
  </si>
  <si>
    <t>ВСЕГО</t>
  </si>
  <si>
    <t>росс. руб.</t>
  </si>
  <si>
    <t xml:space="preserve">руб. ПМР </t>
  </si>
  <si>
    <t>в том числе</t>
  </si>
  <si>
    <t>Овощеводство и растениеводство</t>
  </si>
  <si>
    <t>Производство и переработка продовольственных, промышленных товаров, товаров народного потребления</t>
  </si>
  <si>
    <t>Оказание услуг населению</t>
  </si>
  <si>
    <t>Неустойка/
проценты, направленные на дальнейшее кредитование</t>
  </si>
  <si>
    <t>Кол-во</t>
  </si>
  <si>
    <t>Задолженность
по кредитам  (займам)</t>
  </si>
  <si>
    <t>Приложение № 2</t>
  </si>
  <si>
    <t>*24,6 млн. руб. перечислено в республиканский бюджет в соответствии с Законом ПМР "О республиканском бюджете на 2014 год и плановый период 2015 и 2016 годов ".</t>
  </si>
  <si>
    <t xml:space="preserve">Гос. Программа (МП ), *
руб. ПМР </t>
  </si>
  <si>
    <t>Общественное питание</t>
  </si>
  <si>
    <t xml:space="preserve">росс. руб. </t>
  </si>
  <si>
    <t>Агропромышленный комплекс</t>
  </si>
  <si>
    <t>Евро</t>
  </si>
  <si>
    <t>Малое предпринимательство с полным залогом</t>
  </si>
  <si>
    <t xml:space="preserve">Малое предпринимательство с поручительством ФГР ПМР </t>
  </si>
  <si>
    <t xml:space="preserve">Развитие личного подсобного хозяйства, руб. ПМР </t>
  </si>
  <si>
    <t>Хранение и переработка сельхоз. продукции</t>
  </si>
  <si>
    <r>
      <t xml:space="preserve">Производство изделий народных художественных промыслов, </t>
    </r>
    <r>
      <rPr>
        <i/>
        <sz val="10"/>
        <rFont val="Times New Roman"/>
        <family val="1"/>
        <charset val="204"/>
      </rPr>
      <t>росс. руб.</t>
    </r>
  </si>
  <si>
    <r>
      <t xml:space="preserve">Международные пассажирские перевозки, </t>
    </r>
    <r>
      <rPr>
        <i/>
        <sz val="10"/>
        <rFont val="Times New Roman"/>
        <family val="1"/>
        <charset val="204"/>
      </rPr>
      <t>Евро</t>
    </r>
  </si>
  <si>
    <r>
      <t>Внутренний туризм,</t>
    </r>
    <r>
      <rPr>
        <i/>
        <sz val="10"/>
        <rFont val="Times New Roman"/>
        <family val="1"/>
        <charset val="204"/>
      </rPr>
      <t xml:space="preserve"> руб. ПМР </t>
    </r>
  </si>
  <si>
    <r>
      <t xml:space="preserve">Разработка, внедрение (установка) и реализация программных продуктов, </t>
    </r>
    <r>
      <rPr>
        <i/>
        <sz val="10"/>
        <rFont val="Times New Roman"/>
        <family val="1"/>
        <charset val="204"/>
      </rPr>
      <t xml:space="preserve">руб. ПМР </t>
    </r>
  </si>
  <si>
    <r>
      <t xml:space="preserve">Переработка вторичного сырья, </t>
    </r>
    <r>
      <rPr>
        <i/>
        <sz val="10"/>
        <rFont val="Times New Roman"/>
        <family val="1"/>
        <charset val="204"/>
      </rPr>
      <t xml:space="preserve">руб. ПМР </t>
    </r>
  </si>
  <si>
    <r>
      <t xml:space="preserve">Мелиорация, </t>
    </r>
    <r>
      <rPr>
        <i/>
        <sz val="10"/>
        <rFont val="Times New Roman"/>
        <family val="1"/>
        <charset val="204"/>
      </rPr>
      <t>росс. руб.</t>
    </r>
  </si>
  <si>
    <r>
      <t xml:space="preserve">Закладка многолетних насаждений, </t>
    </r>
    <r>
      <rPr>
        <i/>
        <sz val="10"/>
        <rFont val="Times New Roman"/>
        <family val="1"/>
        <charset val="204"/>
      </rPr>
      <t>росс. руб.</t>
    </r>
  </si>
  <si>
    <r>
      <t xml:space="preserve">Животноводство, </t>
    </r>
    <r>
      <rPr>
        <i/>
        <sz val="10"/>
        <rFont val="Times New Roman"/>
        <family val="1"/>
        <charset val="204"/>
      </rPr>
      <t>росс. руб.</t>
    </r>
  </si>
  <si>
    <t>Раскорчевка</t>
  </si>
  <si>
    <t>Переброска на другие направления</t>
  </si>
  <si>
    <t>Конвертация
 в Евро</t>
  </si>
  <si>
    <t>Выделено средств
на кредитование
(в т.ч. после конвертации в Евро)</t>
  </si>
  <si>
    <t>Информация о кредитовании хозяйствующих субъектов
 за счет средств финансового резерва Фонд государственного резерва Приднестровской Молдавской Республики
по состоянию на 31 декабря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</si>
</sst>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/>
    <xf numFmtId="3" fontId="5" fillId="0" borderId="1" xfId="1" applyNumberFormat="1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vertical="center" wrapText="1"/>
    </xf>
    <xf numFmtId="0" fontId="4" fillId="0" borderId="0" xfId="0" applyFont="1" applyFill="1"/>
    <xf numFmtId="3" fontId="4" fillId="0" borderId="0" xfId="0" applyNumberFormat="1" applyFont="1" applyFill="1"/>
    <xf numFmtId="0" fontId="4" fillId="0" borderId="0" xfId="0" applyFont="1" applyFill="1" applyBorder="1"/>
    <xf numFmtId="0" fontId="5" fillId="0" borderId="2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0" xfId="0" applyFont="1" applyFill="1" applyAlignment="1">
      <alignment horizontal="center" vertical="center"/>
    </xf>
    <xf numFmtId="0" fontId="7" fillId="0" borderId="1" xfId="1" applyFont="1" applyFill="1" applyBorder="1" applyAlignment="1">
      <alignment horizontal="right" vertical="center" wrapText="1"/>
    </xf>
    <xf numFmtId="0" fontId="7" fillId="0" borderId="2" xfId="1" applyFont="1" applyFill="1" applyBorder="1" applyAlignment="1">
      <alignment horizontal="right" vertical="center" wrapText="1"/>
    </xf>
    <xf numFmtId="3" fontId="3" fillId="0" borderId="5" xfId="1" applyNumberFormat="1" applyFont="1" applyFill="1" applyBorder="1" applyAlignment="1">
      <alignment vertical="center" wrapText="1"/>
    </xf>
    <xf numFmtId="3" fontId="5" fillId="0" borderId="1" xfId="1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/>
    </xf>
    <xf numFmtId="0" fontId="5" fillId="0" borderId="4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3" fontId="3" fillId="0" borderId="2" xfId="1" applyNumberFormat="1" applyFont="1" applyFill="1" applyBorder="1" applyAlignment="1">
      <alignment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vertical="center" wrapText="1"/>
    </xf>
    <xf numFmtId="0" fontId="4" fillId="0" borderId="7" xfId="0" applyFont="1" applyFill="1" applyBorder="1"/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right" vertical="center" wrapText="1"/>
    </xf>
    <xf numFmtId="3" fontId="5" fillId="0" borderId="10" xfId="1" applyNumberFormat="1" applyFont="1" applyFill="1" applyBorder="1" applyAlignment="1">
      <alignment vertical="center"/>
    </xf>
    <xf numFmtId="0" fontId="4" fillId="0" borderId="10" xfId="0" applyFont="1" applyFill="1" applyBorder="1"/>
    <xf numFmtId="0" fontId="3" fillId="0" borderId="11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4" fontId="3" fillId="0" borderId="12" xfId="1" applyNumberFormat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4" fillId="0" borderId="13" xfId="0" applyFont="1" applyFill="1" applyBorder="1"/>
    <xf numFmtId="0" fontId="5" fillId="0" borderId="11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vertical="center" wrapText="1"/>
    </xf>
    <xf numFmtId="3" fontId="5" fillId="0" borderId="12" xfId="1" applyNumberFormat="1" applyFont="1" applyFill="1" applyBorder="1" applyAlignment="1">
      <alignment vertical="center"/>
    </xf>
    <xf numFmtId="0" fontId="5" fillId="0" borderId="14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vertical="center" wrapText="1"/>
    </xf>
    <xf numFmtId="3" fontId="5" fillId="0" borderId="16" xfId="1" applyNumberFormat="1" applyFont="1" applyFill="1" applyBorder="1"/>
    <xf numFmtId="3" fontId="5" fillId="0" borderId="17" xfId="1" applyNumberFormat="1" applyFont="1" applyFill="1" applyBorder="1" applyAlignment="1">
      <alignment horizontal="center" vertical="center"/>
    </xf>
    <xf numFmtId="3" fontId="3" fillId="0" borderId="15" xfId="1" applyNumberFormat="1" applyFont="1" applyFill="1" applyBorder="1" applyAlignment="1">
      <alignment horizontal="center" vertical="center" wrapText="1"/>
    </xf>
    <xf numFmtId="3" fontId="3" fillId="0" borderId="15" xfId="1" applyNumberFormat="1" applyFont="1" applyFill="1" applyBorder="1" applyAlignment="1">
      <alignment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3" fontId="3" fillId="0" borderId="10" xfId="1" applyNumberFormat="1" applyFont="1" applyFill="1" applyBorder="1" applyAlignment="1">
      <alignment horizontal="right" vertical="center" wrapText="1"/>
    </xf>
    <xf numFmtId="3" fontId="3" fillId="0" borderId="18" xfId="1" applyNumberFormat="1" applyFont="1" applyFill="1" applyBorder="1" applyAlignment="1">
      <alignment horizontal="right" vertical="center" wrapText="1"/>
    </xf>
    <xf numFmtId="0" fontId="5" fillId="0" borderId="13" xfId="1" applyFont="1" applyFill="1" applyBorder="1" applyAlignment="1">
      <alignment horizontal="left" vertical="center" wrapText="1"/>
    </xf>
    <xf numFmtId="3" fontId="3" fillId="0" borderId="19" xfId="1" applyNumberFormat="1" applyFont="1" applyFill="1" applyBorder="1" applyAlignment="1">
      <alignment horizontal="right" vertical="center" wrapText="1"/>
    </xf>
    <xf numFmtId="3" fontId="3" fillId="0" borderId="20" xfId="1" applyNumberFormat="1" applyFont="1" applyFill="1" applyBorder="1" applyAlignment="1">
      <alignment horizontal="right" vertical="center" wrapText="1"/>
    </xf>
    <xf numFmtId="3" fontId="3" fillId="0" borderId="13" xfId="1" applyNumberFormat="1" applyFont="1" applyFill="1" applyBorder="1" applyAlignment="1">
      <alignment horizontal="right" vertical="center" wrapText="1"/>
    </xf>
    <xf numFmtId="3" fontId="3" fillId="0" borderId="7" xfId="1" applyNumberFormat="1" applyFont="1" applyFill="1" applyBorder="1" applyAlignment="1">
      <alignment horizontal="right" vertical="center" wrapText="1"/>
    </xf>
    <xf numFmtId="0" fontId="5" fillId="0" borderId="18" xfId="1" applyFont="1" applyFill="1" applyBorder="1" applyAlignment="1">
      <alignment horizontal="center" vertical="center" wrapText="1"/>
    </xf>
    <xf numFmtId="3" fontId="5" fillId="0" borderId="10" xfId="1" applyNumberFormat="1" applyFont="1" applyFill="1" applyBorder="1" applyAlignment="1">
      <alignment horizontal="right" vertical="center" wrapText="1"/>
    </xf>
    <xf numFmtId="3" fontId="5" fillId="0" borderId="14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/>
    </xf>
    <xf numFmtId="0" fontId="3" fillId="0" borderId="0" xfId="1" applyFont="1" applyFill="1" applyAlignment="1">
      <alignment horizontal="center" vertical="center" wrapText="1"/>
    </xf>
    <xf numFmtId="0" fontId="5" fillId="0" borderId="2" xfId="1" applyFont="1" applyFill="1" applyBorder="1" applyAlignment="1">
      <alignment horizontal="left" wrapText="1"/>
    </xf>
    <xf numFmtId="0" fontId="5" fillId="0" borderId="4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0" fontId="5" fillId="0" borderId="0" xfId="0" applyFont="1" applyFill="1" applyAlignment="1">
      <alignment horizontal="left" vertical="center" wrapText="1"/>
    </xf>
    <xf numFmtId="0" fontId="5" fillId="0" borderId="18" xfId="1" applyFont="1" applyFill="1" applyBorder="1" applyAlignment="1">
      <alignment horizontal="left" vertical="center" wrapText="1"/>
    </xf>
    <xf numFmtId="0" fontId="5" fillId="0" borderId="21" xfId="1" applyFont="1" applyFill="1" applyBorder="1" applyAlignment="1">
      <alignment horizontal="left" vertical="center" wrapText="1"/>
    </xf>
    <xf numFmtId="0" fontId="5" fillId="0" borderId="22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</cellXfs>
  <cellStyles count="10">
    <cellStyle name="Обычный" xfId="0" builtinId="0"/>
    <cellStyle name="Обычный 2" xfId="2"/>
    <cellStyle name="Обычный 2 2" xfId="3"/>
    <cellStyle name="Обычный 3" xfId="4"/>
    <cellStyle name="Обычный 3 2" xfId="5"/>
    <cellStyle name="Обычный 3 3" xfId="6"/>
    <cellStyle name="Обычный 4" xfId="7"/>
    <cellStyle name="Обычный 4 2" xfId="8"/>
    <cellStyle name="Обычный 5" xfId="1"/>
    <cellStyle name="Обычный 5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view="pageBreakPreview" zoomScale="115" zoomScaleNormal="115" zoomScaleSheetLayoutView="115" workbookViewId="0">
      <selection activeCell="B62" sqref="B62"/>
    </sheetView>
  </sheetViews>
  <sheetFormatPr defaultRowHeight="11.25" x14ac:dyDescent="0.2"/>
  <cols>
    <col min="1" max="1" width="6.83203125" style="10" customWidth="1"/>
    <col min="2" max="2" width="32.83203125" style="3" customWidth="1"/>
    <col min="3" max="3" width="15.5" style="3" customWidth="1"/>
    <col min="4" max="4" width="13.83203125" style="3" customWidth="1"/>
    <col min="5" max="5" width="11" style="3" customWidth="1"/>
    <col min="6" max="6" width="16.1640625" style="3" customWidth="1"/>
    <col min="7" max="7" width="10.33203125" style="3" customWidth="1"/>
    <col min="8" max="9" width="15.6640625" style="3" customWidth="1"/>
    <col min="10" max="10" width="17" style="3" customWidth="1"/>
    <col min="11" max="11" width="11.1640625" style="3" bestFit="1" customWidth="1"/>
    <col min="12" max="16384" width="9.33203125" style="3"/>
  </cols>
  <sheetData>
    <row r="1" spans="1:11" ht="12.75" x14ac:dyDescent="0.2">
      <c r="H1" s="59" t="s">
        <v>14</v>
      </c>
      <c r="I1" s="59"/>
      <c r="J1" s="59"/>
    </row>
    <row r="2" spans="1:11" ht="11.25" customHeight="1" x14ac:dyDescent="0.2">
      <c r="A2" s="60" t="s">
        <v>37</v>
      </c>
      <c r="B2" s="60"/>
      <c r="C2" s="60"/>
      <c r="D2" s="60"/>
      <c r="E2" s="60"/>
      <c r="F2" s="60"/>
      <c r="G2" s="60"/>
      <c r="H2" s="60"/>
      <c r="I2" s="60"/>
      <c r="J2" s="60"/>
    </row>
    <row r="3" spans="1:11" ht="37.5" customHeight="1" thickBo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</row>
    <row r="4" spans="1:11" ht="102" customHeight="1" thickBot="1" x14ac:dyDescent="0.25">
      <c r="A4" s="29" t="s">
        <v>0</v>
      </c>
      <c r="B4" s="30" t="s">
        <v>1</v>
      </c>
      <c r="C4" s="30" t="s">
        <v>36</v>
      </c>
      <c r="D4" s="30" t="s">
        <v>34</v>
      </c>
      <c r="E4" s="30" t="s">
        <v>35</v>
      </c>
      <c r="F4" s="30" t="s">
        <v>11</v>
      </c>
      <c r="G4" s="30" t="s">
        <v>12</v>
      </c>
      <c r="H4" s="30" t="s">
        <v>2</v>
      </c>
      <c r="I4" s="30" t="s">
        <v>3</v>
      </c>
      <c r="J4" s="31" t="s">
        <v>13</v>
      </c>
      <c r="K4" s="5"/>
    </row>
    <row r="5" spans="1:11" ht="12.75" x14ac:dyDescent="0.2">
      <c r="A5" s="20">
        <v>1</v>
      </c>
      <c r="B5" s="21" t="s">
        <v>19</v>
      </c>
      <c r="C5" s="22"/>
      <c r="D5" s="22"/>
      <c r="E5" s="22"/>
      <c r="F5" s="22"/>
      <c r="G5" s="23">
        <v>155</v>
      </c>
      <c r="H5" s="22"/>
      <c r="I5" s="22"/>
      <c r="J5" s="22"/>
      <c r="K5" s="5"/>
    </row>
    <row r="6" spans="1:11" ht="12.75" x14ac:dyDescent="0.2">
      <c r="A6" s="24"/>
      <c r="B6" s="11" t="s">
        <v>5</v>
      </c>
      <c r="C6" s="1">
        <f>214518000+201094791</f>
        <v>415612791</v>
      </c>
      <c r="D6" s="1">
        <f>65000000-28600392.13</f>
        <v>36399607.870000005</v>
      </c>
      <c r="E6" s="1">
        <f>7392587+35399878.94</f>
        <v>42792465.939999998</v>
      </c>
      <c r="F6" s="1">
        <f>99241.18+170800+321.26+36261+20639.17+17382+293024.18+284420.56+1305549.82+60183+690969.11+264313.64+602036.75+1200583+134436.18+604571.48+279985.53+521900.58+1223951.29</f>
        <v>7810569.7300000004</v>
      </c>
      <c r="G6" s="9"/>
      <c r="H6" s="1">
        <f>417744917.75+6702750+12250000+35251836.79+820268.09+8702733.44+22169564.56+9186321.75+275807198.38-1816625.73+17360556.81+6555579.91+1211951.7+26727073.22+48690244.8+15043650.41+123400920.38+18192549.35+26106772.6+4332674.12+53110776.77+8851688.12+945044.34+38516152.49+1307247.5+9124493.19</f>
        <v>1186296340.7399998</v>
      </c>
      <c r="I6" s="1">
        <f>347231530+6988837.21+4999328.53+3709422.27+2381670.19+6916892.65+1838479.93+1811413.59+10991771.24+25255367.48+13324563+205179753.1-1816625.73+12284097.32+4498284.6+3639446.22+6396807.04+23102845.16+8806016+7130884.04+16473401.22+8409699+9019645+20445138.01+12332095+8883560.92+7350302.54+40000+8765932.79+6381338.63+3179400+13869749.29+9170795+4647096+23476348.27+8612390.85</f>
        <v>855727676.35999978</v>
      </c>
      <c r="J6" s="1">
        <f>H6-I6</f>
        <v>330568664.38</v>
      </c>
      <c r="K6" s="5"/>
    </row>
    <row r="7" spans="1:11" ht="13.5" thickBot="1" x14ac:dyDescent="0.25">
      <c r="A7" s="25"/>
      <c r="B7" s="26" t="s">
        <v>20</v>
      </c>
      <c r="C7" s="27">
        <f>605373.83+200000+200000</f>
        <v>1005373.83</v>
      </c>
      <c r="D7" s="27"/>
      <c r="E7" s="27"/>
      <c r="F7" s="27"/>
      <c r="G7" s="28"/>
      <c r="H7" s="27">
        <f>34871.06+420439.12</f>
        <v>455310.18</v>
      </c>
      <c r="I7" s="27"/>
      <c r="J7" s="27">
        <f>H7-I7</f>
        <v>455310.18</v>
      </c>
      <c r="K7" s="5"/>
    </row>
    <row r="8" spans="1:11" ht="25.5" x14ac:dyDescent="0.2">
      <c r="A8" s="20">
        <v>2</v>
      </c>
      <c r="B8" s="21" t="s">
        <v>21</v>
      </c>
      <c r="C8" s="22"/>
      <c r="D8" s="22"/>
      <c r="E8" s="22"/>
      <c r="F8" s="22"/>
      <c r="G8" s="32">
        <v>27</v>
      </c>
      <c r="H8" s="22"/>
      <c r="I8" s="22"/>
      <c r="J8" s="22"/>
      <c r="K8" s="5"/>
    </row>
    <row r="9" spans="1:11" ht="12.75" x14ac:dyDescent="0.2">
      <c r="A9" s="24"/>
      <c r="B9" s="11" t="s">
        <v>5</v>
      </c>
      <c r="C9" s="1">
        <v>21515507.210000001</v>
      </c>
      <c r="D9" s="1"/>
      <c r="E9" s="1">
        <v>4647040.03</v>
      </c>
      <c r="F9" s="1"/>
      <c r="G9" s="5"/>
      <c r="H9" s="1">
        <f>25431167.6+600000+600000+6504722.88+9613875.45+5178167.15+2103234.52+1828117.43+384889.75</f>
        <v>52244174.780000001</v>
      </c>
      <c r="I9" s="1">
        <f>19267851.41+1000743.72+1053365.69+828298.2+774118.18+1101903.23+459815.32+326135.34+734434.47+894502.04+170000+216300+1177800+1177800+1444800+1641800+1723800+33230+1440510</f>
        <v>35467207.599999994</v>
      </c>
      <c r="J9" s="1">
        <f>H9-I9</f>
        <v>16776967.180000007</v>
      </c>
      <c r="K9" s="5"/>
    </row>
    <row r="10" spans="1:11" ht="13.5" thickBot="1" x14ac:dyDescent="0.25">
      <c r="A10" s="25"/>
      <c r="B10" s="26" t="s">
        <v>20</v>
      </c>
      <c r="C10" s="27">
        <f>64416.63+100000</f>
        <v>164416.63</v>
      </c>
      <c r="D10" s="27"/>
      <c r="E10" s="27"/>
      <c r="F10" s="27"/>
      <c r="G10" s="27"/>
      <c r="H10" s="27">
        <v>78300</v>
      </c>
      <c r="I10" s="27"/>
      <c r="J10" s="27">
        <f>H10-I10</f>
        <v>78300</v>
      </c>
      <c r="K10" s="5"/>
    </row>
    <row r="11" spans="1:11" ht="25.5" x14ac:dyDescent="0.2">
      <c r="A11" s="20">
        <v>3</v>
      </c>
      <c r="B11" s="21" t="s">
        <v>22</v>
      </c>
      <c r="C11" s="22"/>
      <c r="D11" s="22"/>
      <c r="E11" s="22"/>
      <c r="F11" s="22"/>
      <c r="G11" s="33"/>
      <c r="H11" s="22"/>
      <c r="I11" s="22"/>
      <c r="J11" s="22"/>
      <c r="K11" s="5"/>
    </row>
    <row r="12" spans="1:11" ht="12.75" x14ac:dyDescent="0.2">
      <c r="A12" s="24"/>
      <c r="B12" s="11" t="s">
        <v>5</v>
      </c>
      <c r="C12" s="1">
        <f>65000000</f>
        <v>65000000</v>
      </c>
      <c r="D12" s="1">
        <f>28600392.13</f>
        <v>28600392.129999999</v>
      </c>
      <c r="E12" s="1">
        <v>28705992.079999998</v>
      </c>
      <c r="F12" s="1">
        <f>721.29+38902.45+59720.51+46473.47+50982.07+42881.9</f>
        <v>239681.69</v>
      </c>
      <c r="G12" s="6">
        <v>9</v>
      </c>
      <c r="H12" s="1">
        <f>548482+9933147+1774522</f>
        <v>12256151</v>
      </c>
      <c r="I12" s="1">
        <f>321120+1128480+381953+1402019+1232059</f>
        <v>4465631</v>
      </c>
      <c r="J12" s="1">
        <f>H12-I12</f>
        <v>7790520</v>
      </c>
      <c r="K12" s="5"/>
    </row>
    <row r="13" spans="1:11" ht="13.5" thickBot="1" x14ac:dyDescent="0.25">
      <c r="A13" s="25"/>
      <c r="B13" s="26" t="s">
        <v>20</v>
      </c>
      <c r="C13" s="27">
        <v>393248.74</v>
      </c>
      <c r="D13" s="27">
        <f>100000+200000</f>
        <v>300000</v>
      </c>
      <c r="E13" s="27"/>
      <c r="F13" s="27"/>
      <c r="G13" s="27"/>
      <c r="H13" s="27"/>
      <c r="I13" s="27"/>
      <c r="J13" s="27">
        <f>H13-I13</f>
        <v>0</v>
      </c>
      <c r="K13" s="5"/>
    </row>
    <row r="14" spans="1:11" ht="29.25" customHeight="1" thickBot="1" x14ac:dyDescent="0.25">
      <c r="A14" s="34">
        <v>4</v>
      </c>
      <c r="B14" s="35" t="s">
        <v>16</v>
      </c>
      <c r="C14" s="36">
        <f>25000000</f>
        <v>25000000</v>
      </c>
      <c r="D14" s="36">
        <v>24629238</v>
      </c>
      <c r="E14" s="36"/>
      <c r="F14" s="36">
        <f>1195681.89+311.86+822.79+317.09+8+312.33+2142.75+2553.43+4008.5+6982.74+7192.33+6303.01+5211.4+4607.13+3993.43</f>
        <v>1240448.68</v>
      </c>
      <c r="G14" s="37">
        <v>30</v>
      </c>
      <c r="H14" s="36">
        <f>21663277.26+150000+415000+1200000</f>
        <v>23428277.260000002</v>
      </c>
      <c r="I14" s="36">
        <f>21466197.26+92480+104600+20000+35000+80000+125000+75000+100000+190000+180000+120000+120000</f>
        <v>22708277.260000002</v>
      </c>
      <c r="J14" s="36">
        <f>H14-I14</f>
        <v>720000</v>
      </c>
    </row>
    <row r="15" spans="1:11" ht="26.25" thickBot="1" x14ac:dyDescent="0.25">
      <c r="A15" s="34">
        <v>5</v>
      </c>
      <c r="B15" s="35" t="s">
        <v>23</v>
      </c>
      <c r="C15" s="36">
        <v>10500000</v>
      </c>
      <c r="D15" s="36">
        <v>3551660</v>
      </c>
      <c r="E15" s="36"/>
      <c r="F15" s="36">
        <f>26149.82+160.3+4125.86+610.4+117.93</f>
        <v>31164.31</v>
      </c>
      <c r="G15" s="55">
        <v>5596</v>
      </c>
      <c r="H15" s="36">
        <v>56388900</v>
      </c>
      <c r="I15" s="36">
        <f>49499546.5+1656692.4+1459209.83-117.93-10000</f>
        <v>52605330.799999997</v>
      </c>
      <c r="J15" s="36">
        <f>H15-I15</f>
        <v>3783569.200000003</v>
      </c>
      <c r="K15" s="4"/>
    </row>
    <row r="16" spans="1:11" ht="12.75" x14ac:dyDescent="0.2">
      <c r="A16" s="38"/>
      <c r="B16" s="39" t="s">
        <v>4</v>
      </c>
      <c r="C16" s="40"/>
      <c r="D16" s="40"/>
      <c r="E16" s="40"/>
      <c r="F16" s="40"/>
      <c r="G16" s="41"/>
      <c r="H16" s="42"/>
      <c r="I16" s="42"/>
      <c r="J16" s="43"/>
    </row>
    <row r="17" spans="1:12" ht="12.75" x14ac:dyDescent="0.2">
      <c r="A17" s="44"/>
      <c r="B17" s="11" t="s">
        <v>5</v>
      </c>
      <c r="C17" s="2"/>
      <c r="D17" s="2"/>
      <c r="E17" s="2"/>
      <c r="F17" s="2">
        <f>F6+F9+F12</f>
        <v>8050251.4200000009</v>
      </c>
      <c r="G17" s="18"/>
      <c r="H17" s="2">
        <f>H6+H9+H12</f>
        <v>1250796666.5199997</v>
      </c>
      <c r="I17" s="2">
        <f>I6+I9+I12</f>
        <v>895660514.9599998</v>
      </c>
      <c r="J17" s="2">
        <f>J6+J9+J12</f>
        <v>355136151.56</v>
      </c>
    </row>
    <row r="18" spans="1:12" ht="12.75" x14ac:dyDescent="0.2">
      <c r="A18" s="44"/>
      <c r="B18" s="11" t="s">
        <v>20</v>
      </c>
      <c r="C18" s="2"/>
      <c r="D18" s="2"/>
      <c r="E18" s="2"/>
      <c r="F18" s="2">
        <f t="shared" ref="F18:J18" si="0">F7+F10+F13</f>
        <v>0</v>
      </c>
      <c r="G18" s="18"/>
      <c r="H18" s="2">
        <f t="shared" si="0"/>
        <v>533610.17999999993</v>
      </c>
      <c r="I18" s="2">
        <f t="shared" si="0"/>
        <v>0</v>
      </c>
      <c r="J18" s="2">
        <f t="shared" si="0"/>
        <v>533610.17999999993</v>
      </c>
      <c r="L18" s="13"/>
    </row>
    <row r="19" spans="1:12" ht="13.5" thickBot="1" x14ac:dyDescent="0.25">
      <c r="A19" s="45"/>
      <c r="B19" s="26" t="s">
        <v>6</v>
      </c>
      <c r="C19" s="46"/>
      <c r="D19" s="46"/>
      <c r="E19" s="46"/>
      <c r="F19" s="46">
        <f>F14+F15</f>
        <v>1271612.99</v>
      </c>
      <c r="G19" s="47"/>
      <c r="H19" s="46">
        <f>H14+H15</f>
        <v>79817177.260000005</v>
      </c>
      <c r="I19" s="46">
        <f>I14+I15</f>
        <v>75313608.060000002</v>
      </c>
      <c r="J19" s="46">
        <f>J14+J15</f>
        <v>4503569.200000003</v>
      </c>
    </row>
    <row r="20" spans="1:12" ht="12.75" x14ac:dyDescent="0.2">
      <c r="A20" s="38"/>
      <c r="B20" s="48"/>
      <c r="C20" s="49"/>
      <c r="D20" s="49"/>
      <c r="E20" s="49"/>
      <c r="F20" s="50"/>
      <c r="G20" s="51"/>
      <c r="H20" s="52"/>
      <c r="I20" s="52"/>
      <c r="J20" s="52"/>
    </row>
    <row r="21" spans="1:12" ht="12.75" x14ac:dyDescent="0.2">
      <c r="A21" s="24"/>
      <c r="B21" s="6" t="s">
        <v>7</v>
      </c>
      <c r="C21" s="7"/>
      <c r="D21" s="7"/>
      <c r="E21" s="7"/>
      <c r="F21" s="8"/>
      <c r="G21" s="19">
        <f>G5+G8+G14+G12</f>
        <v>221</v>
      </c>
      <c r="H21" s="1"/>
      <c r="I21" s="1"/>
      <c r="J21" s="1"/>
    </row>
    <row r="22" spans="1:12" ht="12.75" x14ac:dyDescent="0.2">
      <c r="A22" s="24">
        <v>1</v>
      </c>
      <c r="B22" s="56" t="s">
        <v>32</v>
      </c>
      <c r="C22" s="57"/>
      <c r="D22" s="57"/>
      <c r="E22" s="57"/>
      <c r="F22" s="58"/>
      <c r="G22" s="6">
        <v>20</v>
      </c>
      <c r="H22" s="14">
        <f>58449923.01-2418000+1984610.82+6199411.39+9255187.68+5890986.88+877579.91+1211951.7+17270361.31+19585145.25+14999421.67+5548652.86+3985029+18055820.2+591609.66</f>
        <v>161487691.34</v>
      </c>
      <c r="I22" s="14">
        <f>42800810.83+1015123.38+1123774.66+983896.79+2785082.2-1816625.73+3812662.57+2733733.23+1398961.22+4190366.04+4682562.35+4082056+6641040+4230520+5171120+4627120+3276520+5214920+5304647.85</f>
        <v>102258291.38999999</v>
      </c>
      <c r="J22" s="1">
        <f>H22-I22</f>
        <v>59229399.950000018</v>
      </c>
    </row>
    <row r="23" spans="1:12" ht="12.75" customHeight="1" x14ac:dyDescent="0.2">
      <c r="A23" s="24">
        <v>2</v>
      </c>
      <c r="B23" s="61" t="s">
        <v>8</v>
      </c>
      <c r="C23" s="62"/>
      <c r="D23" s="62"/>
      <c r="E23" s="62"/>
      <c r="F23" s="63"/>
      <c r="G23" s="6">
        <v>77</v>
      </c>
      <c r="H23" s="14"/>
      <c r="I23" s="14"/>
      <c r="J23" s="1"/>
    </row>
    <row r="24" spans="1:12" ht="12.75" x14ac:dyDescent="0.2">
      <c r="A24" s="24"/>
      <c r="B24" s="12" t="s">
        <v>5</v>
      </c>
      <c r="C24" s="16"/>
      <c r="D24" s="16"/>
      <c r="E24" s="16"/>
      <c r="F24" s="17"/>
      <c r="G24" s="6"/>
      <c r="H24" s="14">
        <f>257703711.45+12250000+21945037.42+5678000+8702733.44+22169564.56+14020800.95+80866057.96+20945995+5704776+34370479.57+7405240+575900.28</f>
        <v>492338296.62999994</v>
      </c>
      <c r="I24" s="14">
        <f>237077728.14+900174.21+2335437.19+2139090.27+1526219.62+4688703.21+878060+2062030+619869+8285793+10734563+6660860+8661414+17768325+8963718.54+6888022.79+15066684+18848548</f>
        <v>354105239.97000003</v>
      </c>
      <c r="J24" s="1">
        <f>H24-I24</f>
        <v>138233056.65999991</v>
      </c>
    </row>
    <row r="25" spans="1:12" ht="12.75" x14ac:dyDescent="0.2">
      <c r="A25" s="24"/>
      <c r="B25" s="12" t="s">
        <v>6</v>
      </c>
      <c r="C25" s="16"/>
      <c r="D25" s="16"/>
      <c r="E25" s="16"/>
      <c r="F25" s="17"/>
      <c r="G25" s="6"/>
      <c r="H25" s="14">
        <v>4231882.26</v>
      </c>
      <c r="I25" s="14">
        <v>4231882.26</v>
      </c>
      <c r="J25" s="1">
        <f>H25-I25</f>
        <v>0</v>
      </c>
    </row>
    <row r="26" spans="1:12" ht="12.75" customHeight="1" x14ac:dyDescent="0.2">
      <c r="A26" s="24">
        <v>3</v>
      </c>
      <c r="B26" s="56" t="s">
        <v>31</v>
      </c>
      <c r="C26" s="57"/>
      <c r="D26" s="57"/>
      <c r="E26" s="57"/>
      <c r="F26" s="58"/>
      <c r="G26" s="6">
        <v>11</v>
      </c>
      <c r="H26" s="14">
        <f>62084259.58+19179731.91+820268.09+20000000</f>
        <v>102084259.58</v>
      </c>
      <c r="I26" s="14">
        <f>36456687.2+1686814+740222.97+386482+440741+2123265.64+109683.93+44015.59+122221+21221573.62+4500000+1111110+5611308.01+1111110+1111110+1111110+5611110</f>
        <v>83498564.960000008</v>
      </c>
      <c r="J26" s="1">
        <f>H26-I26</f>
        <v>18585694.61999999</v>
      </c>
    </row>
    <row r="27" spans="1:12" ht="12.75" x14ac:dyDescent="0.2">
      <c r="A27" s="24">
        <v>4</v>
      </c>
      <c r="B27" s="56" t="s">
        <v>33</v>
      </c>
      <c r="C27" s="57"/>
      <c r="D27" s="57"/>
      <c r="E27" s="57"/>
      <c r="F27" s="58"/>
      <c r="G27" s="6">
        <v>25</v>
      </c>
      <c r="H27" s="9"/>
      <c r="I27" s="9"/>
      <c r="J27" s="9"/>
    </row>
    <row r="28" spans="1:12" ht="12.75" x14ac:dyDescent="0.2">
      <c r="A28" s="24"/>
      <c r="B28" s="12" t="s">
        <v>5</v>
      </c>
      <c r="C28" s="16"/>
      <c r="D28" s="16"/>
      <c r="E28" s="16"/>
      <c r="F28" s="17"/>
      <c r="G28" s="6"/>
      <c r="H28" s="14">
        <f>87782890+4292334+744574.9+101224+1645100</f>
        <v>94566122.900000006</v>
      </c>
      <c r="I28" s="14">
        <f>67244328.17+382513+120041.37+160234+60234+280708+166928+33464+8693927.24+33467+2039703.23+101223+115094.92+4292335+328690.29+1139591.27</f>
        <v>85192482.49000001</v>
      </c>
      <c r="J28" s="1">
        <f>H28-I28</f>
        <v>9373640.4099999964</v>
      </c>
    </row>
    <row r="29" spans="1:12" ht="12.75" x14ac:dyDescent="0.2">
      <c r="A29" s="24"/>
      <c r="B29" s="12" t="s">
        <v>20</v>
      </c>
      <c r="C29" s="16"/>
      <c r="D29" s="16"/>
      <c r="E29" s="16"/>
      <c r="F29" s="17"/>
      <c r="G29" s="6"/>
      <c r="H29" s="14">
        <v>82470.179999999993</v>
      </c>
      <c r="I29" s="14"/>
      <c r="J29" s="1">
        <f>H29-I29</f>
        <v>82470.179999999993</v>
      </c>
    </row>
    <row r="30" spans="1:12" ht="12.75" customHeight="1" x14ac:dyDescent="0.2">
      <c r="A30" s="24">
        <v>5</v>
      </c>
      <c r="B30" s="56" t="s">
        <v>24</v>
      </c>
      <c r="C30" s="57"/>
      <c r="D30" s="57"/>
      <c r="E30" s="57"/>
      <c r="F30" s="58"/>
      <c r="G30" s="6">
        <v>19</v>
      </c>
      <c r="H30" s="14"/>
      <c r="I30" s="14"/>
      <c r="J30" s="1"/>
    </row>
    <row r="31" spans="1:12" ht="12.75" x14ac:dyDescent="0.2">
      <c r="A31" s="24"/>
      <c r="B31" s="12" t="s">
        <v>5</v>
      </c>
      <c r="C31" s="16"/>
      <c r="D31" s="16"/>
      <c r="E31" s="16"/>
      <c r="F31" s="17"/>
      <c r="G31" s="6"/>
      <c r="H31" s="14">
        <f>139991471.93+4033676.12+684477+2883425.33+38563189.74+8548592.21</f>
        <v>194704832.33000004</v>
      </c>
      <c r="I31" s="14">
        <f>68884737.41+3571600+1769300+3402618.63+4696700+5663368</f>
        <v>87988324.039999992</v>
      </c>
      <c r="J31" s="1">
        <f>H31-I31</f>
        <v>106716508.29000005</v>
      </c>
    </row>
    <row r="32" spans="1:12" ht="12.75" x14ac:dyDescent="0.2">
      <c r="A32" s="24"/>
      <c r="B32" s="12" t="s">
        <v>20</v>
      </c>
      <c r="C32" s="16"/>
      <c r="D32" s="16"/>
      <c r="E32" s="16"/>
      <c r="F32" s="17"/>
      <c r="G32" s="6"/>
      <c r="H32" s="14">
        <f>34871.06+337968.94</f>
        <v>372840</v>
      </c>
      <c r="I32" s="14"/>
      <c r="J32" s="1">
        <f>H32-I32</f>
        <v>372840</v>
      </c>
    </row>
    <row r="33" spans="1:10" ht="12.75" x14ac:dyDescent="0.2">
      <c r="A33" s="24"/>
      <c r="B33" s="12" t="s">
        <v>6</v>
      </c>
      <c r="C33" s="16"/>
      <c r="D33" s="16"/>
      <c r="E33" s="16"/>
      <c r="F33" s="17"/>
      <c r="G33" s="6"/>
      <c r="H33" s="14">
        <v>2008000</v>
      </c>
      <c r="I33" s="14">
        <f>1200000+2479.34+400000+405520.66</f>
        <v>2008000</v>
      </c>
      <c r="J33" s="1">
        <f>H33-I33</f>
        <v>0</v>
      </c>
    </row>
    <row r="34" spans="1:10" ht="12.75" x14ac:dyDescent="0.2">
      <c r="A34" s="24">
        <v>6</v>
      </c>
      <c r="B34" s="56" t="s">
        <v>30</v>
      </c>
      <c r="C34" s="57"/>
      <c r="D34" s="57"/>
      <c r="E34" s="57"/>
      <c r="F34" s="58"/>
      <c r="G34" s="6">
        <v>13</v>
      </c>
      <c r="H34" s="14">
        <f>107761329+11469569.93</f>
        <v>119230898.93000001</v>
      </c>
      <c r="I34" s="14">
        <f>79002285.78+6392703.55+1353480+1529740+1814220+13492039.67+1953960+1452000+876000+976000+776000+853000+1050000+1200000</f>
        <v>112721429</v>
      </c>
      <c r="J34" s="1">
        <f>H34-I34</f>
        <v>6509469.9300000072</v>
      </c>
    </row>
    <row r="35" spans="1:10" ht="28.5" customHeight="1" x14ac:dyDescent="0.2">
      <c r="A35" s="24">
        <v>7</v>
      </c>
      <c r="B35" s="56" t="s">
        <v>9</v>
      </c>
      <c r="C35" s="57"/>
      <c r="D35" s="57"/>
      <c r="E35" s="57"/>
      <c r="F35" s="58"/>
      <c r="G35" s="6">
        <v>40</v>
      </c>
      <c r="H35" s="14"/>
      <c r="I35" s="14"/>
      <c r="J35" s="1"/>
    </row>
    <row r="36" spans="1:10" ht="12.75" x14ac:dyDescent="0.2">
      <c r="A36" s="24"/>
      <c r="B36" s="12" t="s">
        <v>5</v>
      </c>
      <c r="C36" s="16"/>
      <c r="D36" s="16"/>
      <c r="E36" s="16"/>
      <c r="F36" s="17"/>
      <c r="G36" s="6"/>
      <c r="H36" s="14">
        <f>81784467.6+2645574.52</f>
        <v>84430042.11999999</v>
      </c>
      <c r="I36" s="14">
        <f>61861802.12+1177800+1444800+1661800+1783800+1500510</f>
        <v>69430512.120000005</v>
      </c>
      <c r="J36" s="1">
        <f>H36-I36</f>
        <v>14999529.999999985</v>
      </c>
    </row>
    <row r="37" spans="1:10" ht="12.75" x14ac:dyDescent="0.2">
      <c r="A37" s="24"/>
      <c r="B37" s="12" t="s">
        <v>6</v>
      </c>
      <c r="C37" s="16"/>
      <c r="D37" s="16"/>
      <c r="E37" s="16"/>
      <c r="F37" s="17"/>
      <c r="G37" s="6"/>
      <c r="H37" s="14">
        <v>8262640</v>
      </c>
      <c r="I37" s="14">
        <f>8065560+92480+104600</f>
        <v>8262640</v>
      </c>
      <c r="J37" s="1">
        <f>H37-I37</f>
        <v>0</v>
      </c>
    </row>
    <row r="38" spans="1:10" ht="12.75" customHeight="1" x14ac:dyDescent="0.2">
      <c r="A38" s="24">
        <v>8</v>
      </c>
      <c r="B38" s="56" t="s">
        <v>29</v>
      </c>
      <c r="C38" s="57"/>
      <c r="D38" s="57"/>
      <c r="E38" s="57"/>
      <c r="F38" s="58"/>
      <c r="G38" s="6">
        <v>3</v>
      </c>
      <c r="H38" s="14">
        <v>3679525</v>
      </c>
      <c r="I38" s="14">
        <f>3135858+300000+243667</f>
        <v>3679525</v>
      </c>
      <c r="J38" s="1">
        <f>H38-I38</f>
        <v>0</v>
      </c>
    </row>
    <row r="39" spans="1:10" ht="12.75" x14ac:dyDescent="0.2">
      <c r="A39" s="24">
        <v>9</v>
      </c>
      <c r="B39" s="56" t="s">
        <v>10</v>
      </c>
      <c r="C39" s="57"/>
      <c r="D39" s="57"/>
      <c r="E39" s="57"/>
      <c r="F39" s="58"/>
      <c r="G39" s="6">
        <v>4</v>
      </c>
      <c r="H39" s="14"/>
      <c r="I39" s="14"/>
      <c r="J39" s="1"/>
    </row>
    <row r="40" spans="1:10" ht="12.75" x14ac:dyDescent="0.2">
      <c r="A40" s="24"/>
      <c r="B40" s="12" t="s">
        <v>5</v>
      </c>
      <c r="C40" s="16"/>
      <c r="D40" s="16"/>
      <c r="E40" s="16"/>
      <c r="F40" s="17"/>
      <c r="G40" s="6"/>
      <c r="H40" s="14">
        <v>180000</v>
      </c>
      <c r="I40" s="14">
        <v>180000</v>
      </c>
      <c r="J40" s="1">
        <f>H40-I40</f>
        <v>0</v>
      </c>
    </row>
    <row r="41" spans="1:10" ht="12.75" x14ac:dyDescent="0.2">
      <c r="A41" s="24"/>
      <c r="B41" s="12" t="s">
        <v>6</v>
      </c>
      <c r="C41" s="16"/>
      <c r="D41" s="16"/>
      <c r="E41" s="16"/>
      <c r="F41" s="17"/>
      <c r="G41" s="6"/>
      <c r="H41" s="14">
        <v>738750</v>
      </c>
      <c r="I41" s="14">
        <f>618376.13+20845+20845+20845+20845+36993.87</f>
        <v>738750</v>
      </c>
      <c r="J41" s="1">
        <f>H41-I41</f>
        <v>0</v>
      </c>
    </row>
    <row r="42" spans="1:10" ht="12.75" customHeight="1" x14ac:dyDescent="0.2">
      <c r="A42" s="24">
        <v>10</v>
      </c>
      <c r="B42" s="56" t="s">
        <v>17</v>
      </c>
      <c r="C42" s="57"/>
      <c r="D42" s="57"/>
      <c r="E42" s="57"/>
      <c r="F42" s="58"/>
      <c r="G42" s="6">
        <v>5</v>
      </c>
      <c r="H42" s="15"/>
      <c r="I42" s="15"/>
      <c r="J42" s="9"/>
    </row>
    <row r="43" spans="1:10" ht="12.75" customHeight="1" x14ac:dyDescent="0.2">
      <c r="A43" s="24"/>
      <c r="B43" s="12" t="s">
        <v>18</v>
      </c>
      <c r="C43" s="16"/>
      <c r="D43" s="16"/>
      <c r="E43" s="16"/>
      <c r="F43" s="17"/>
      <c r="G43" s="6"/>
      <c r="H43" s="14">
        <v>1200000</v>
      </c>
      <c r="I43" s="14">
        <f>40000+120000</f>
        <v>160000</v>
      </c>
      <c r="J43" s="1">
        <f t="shared" ref="J43:J48" si="1">H43-I43</f>
        <v>1040000</v>
      </c>
    </row>
    <row r="44" spans="1:10" ht="12.75" customHeight="1" x14ac:dyDescent="0.2">
      <c r="A44" s="24"/>
      <c r="B44" s="12" t="s">
        <v>6</v>
      </c>
      <c r="C44" s="16"/>
      <c r="D44" s="16"/>
      <c r="E44" s="16"/>
      <c r="F44" s="17"/>
      <c r="G44" s="6"/>
      <c r="H44" s="14">
        <f>1692480+150000+415000</f>
        <v>2257480</v>
      </c>
      <c r="I44" s="14">
        <f>1638636+19800+20850+13194+20000+35000+80000+125000+75000+100000+70000+60000</f>
        <v>2257480</v>
      </c>
      <c r="J44" s="1">
        <f t="shared" si="1"/>
        <v>0</v>
      </c>
    </row>
    <row r="45" spans="1:10" ht="12.75" x14ac:dyDescent="0.2">
      <c r="A45" s="24">
        <v>11</v>
      </c>
      <c r="B45" s="56" t="s">
        <v>28</v>
      </c>
      <c r="C45" s="57"/>
      <c r="D45" s="57"/>
      <c r="E45" s="57"/>
      <c r="F45" s="58"/>
      <c r="G45" s="6">
        <v>1</v>
      </c>
      <c r="H45" s="14">
        <v>1050000</v>
      </c>
      <c r="I45" s="14">
        <f>875000.7+29166.69+29166.69+29166.69+29166.69+58332.54</f>
        <v>1049999.9999999998</v>
      </c>
      <c r="J45" s="1">
        <f t="shared" si="1"/>
        <v>0</v>
      </c>
    </row>
    <row r="46" spans="1:10" ht="12.75" x14ac:dyDescent="0.2">
      <c r="A46" s="24">
        <v>12</v>
      </c>
      <c r="B46" s="56" t="s">
        <v>27</v>
      </c>
      <c r="C46" s="57"/>
      <c r="D46" s="57"/>
      <c r="E46" s="57"/>
      <c r="F46" s="58"/>
      <c r="G46" s="6">
        <v>1</v>
      </c>
      <c r="H46" s="14">
        <v>1200000</v>
      </c>
      <c r="I46" s="14">
        <f>120000+120000+120000+120000</f>
        <v>480000</v>
      </c>
      <c r="J46" s="1">
        <f t="shared" si="1"/>
        <v>720000</v>
      </c>
    </row>
    <row r="47" spans="1:10" ht="12.75" x14ac:dyDescent="0.2">
      <c r="A47" s="24">
        <v>13</v>
      </c>
      <c r="B47" s="56" t="s">
        <v>25</v>
      </c>
      <c r="C47" s="57"/>
      <c r="D47" s="57"/>
      <c r="E47" s="57"/>
      <c r="F47" s="58"/>
      <c r="G47" s="6">
        <v>1</v>
      </c>
      <c r="H47" s="14">
        <v>574522</v>
      </c>
      <c r="I47" s="14">
        <f>17953+53859+53859</f>
        <v>125671</v>
      </c>
      <c r="J47" s="1">
        <f t="shared" si="1"/>
        <v>448851</v>
      </c>
    </row>
    <row r="48" spans="1:10" ht="13.5" thickBot="1" x14ac:dyDescent="0.25">
      <c r="A48" s="25">
        <v>14</v>
      </c>
      <c r="B48" s="65" t="s">
        <v>26</v>
      </c>
      <c r="C48" s="66"/>
      <c r="D48" s="66"/>
      <c r="E48" s="66"/>
      <c r="F48" s="67"/>
      <c r="G48" s="53">
        <v>1</v>
      </c>
      <c r="H48" s="54">
        <v>78300</v>
      </c>
      <c r="I48" s="54"/>
      <c r="J48" s="27">
        <f t="shared" si="1"/>
        <v>78300</v>
      </c>
    </row>
    <row r="49" spans="1:10" ht="14.25" customHeight="1" x14ac:dyDescent="0.2">
      <c r="A49" s="68"/>
      <c r="B49" s="68"/>
      <c r="C49" s="68"/>
      <c r="D49" s="68"/>
      <c r="E49" s="68"/>
      <c r="F49" s="68"/>
      <c r="G49" s="68"/>
      <c r="H49" s="68"/>
      <c r="I49" s="68"/>
      <c r="J49" s="68"/>
    </row>
    <row r="50" spans="1:10" ht="12.75" x14ac:dyDescent="0.2">
      <c r="A50" s="64" t="s">
        <v>15</v>
      </c>
      <c r="B50" s="64"/>
      <c r="C50" s="64"/>
      <c r="D50" s="64"/>
      <c r="E50" s="64"/>
      <c r="F50" s="64"/>
      <c r="G50" s="64"/>
      <c r="H50" s="64"/>
      <c r="I50" s="64"/>
      <c r="J50" s="64"/>
    </row>
    <row r="52" spans="1:10" ht="12.75" x14ac:dyDescent="0.2">
      <c r="A52" s="64"/>
      <c r="B52" s="64"/>
      <c r="C52" s="64"/>
      <c r="D52" s="64"/>
      <c r="E52" s="64"/>
      <c r="F52" s="64"/>
      <c r="G52" s="64"/>
      <c r="H52" s="64"/>
      <c r="I52" s="64"/>
      <c r="J52" s="64"/>
    </row>
    <row r="53" spans="1:10" x14ac:dyDescent="0.2">
      <c r="I53" s="4"/>
    </row>
    <row r="56" spans="1:10" x14ac:dyDescent="0.2">
      <c r="H56" s="4"/>
      <c r="I56" s="4"/>
      <c r="J56" s="4"/>
    </row>
    <row r="57" spans="1:10" x14ac:dyDescent="0.2">
      <c r="H57" s="4"/>
      <c r="I57" s="4"/>
      <c r="J57" s="4"/>
    </row>
    <row r="58" spans="1:10" x14ac:dyDescent="0.2">
      <c r="H58" s="4"/>
      <c r="I58" s="4"/>
      <c r="J58" s="4"/>
    </row>
    <row r="59" spans="1:10" x14ac:dyDescent="0.2">
      <c r="H59" s="4"/>
      <c r="I59" s="4"/>
      <c r="J59" s="4"/>
    </row>
    <row r="60" spans="1:10" x14ac:dyDescent="0.2">
      <c r="H60" s="4"/>
      <c r="I60" s="4"/>
      <c r="J60" s="4"/>
    </row>
    <row r="61" spans="1:10" x14ac:dyDescent="0.2">
      <c r="H61" s="4"/>
      <c r="I61" s="4"/>
      <c r="J61" s="4"/>
    </row>
    <row r="62" spans="1:10" x14ac:dyDescent="0.2">
      <c r="H62" s="4"/>
      <c r="I62" s="4"/>
      <c r="J62" s="4"/>
    </row>
    <row r="67" spans="9:9" x14ac:dyDescent="0.2">
      <c r="I67" s="4"/>
    </row>
  </sheetData>
  <mergeCells count="19">
    <mergeCell ref="A52:J52"/>
    <mergeCell ref="B45:F45"/>
    <mergeCell ref="B46:F46"/>
    <mergeCell ref="B47:F47"/>
    <mergeCell ref="B48:F48"/>
    <mergeCell ref="A49:J49"/>
    <mergeCell ref="A50:J50"/>
    <mergeCell ref="B42:F42"/>
    <mergeCell ref="A2:J3"/>
    <mergeCell ref="B22:F22"/>
    <mergeCell ref="B23:F23"/>
    <mergeCell ref="B26:F26"/>
    <mergeCell ref="B27:F27"/>
    <mergeCell ref="B30:F30"/>
    <mergeCell ref="B34:F34"/>
    <mergeCell ref="B35:F35"/>
    <mergeCell ref="B38:F38"/>
    <mergeCell ref="B39:F39"/>
    <mergeCell ref="H1:J1"/>
  </mergeCells>
  <pageMargins left="0.39370078740157483" right="0.39370078740157483" top="0.39370078740157483" bottom="0.39370078740157483" header="0.23622047244094491" footer="0.23622047244094491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общая на 31.12.19</vt:lpstr>
      <vt:lpstr>'общая на 31.12.19'!Заголовки_для_печати</vt:lpstr>
      <vt:lpstr>'общая на 31.12.19'!Область_печати</vt:lpstr>
    </vt:vector>
  </TitlesOfParts>
  <Company>CtrlSoft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fgr13</dc:creator>
  <cp:lastModifiedBy>Балан Наталья</cp:lastModifiedBy>
  <cp:lastPrinted>2020-01-22T13:45:43Z</cp:lastPrinted>
  <dcterms:created xsi:type="dcterms:W3CDTF">2014-06-10T07:42:47Z</dcterms:created>
  <dcterms:modified xsi:type="dcterms:W3CDTF">2020-02-18T08:52:08Z</dcterms:modified>
</cp:coreProperties>
</file>