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чий комп 2\ФГР\Отчеты\2019\4 квартал\"/>
    </mc:Choice>
  </mc:AlternateContent>
  <bookViews>
    <workbookView xWindow="210" yWindow="5850" windowWidth="20370" windowHeight="11445"/>
  </bookViews>
  <sheets>
    <sheet name="физ л" sheetId="4" r:id="rId1"/>
  </sheets>
  <definedNames>
    <definedName name="_xlnm.Print_Area" localSheetId="0">'физ л'!$A$1:$Z$19</definedName>
  </definedNames>
  <calcPr calcId="152511" refMode="R1C1"/>
</workbook>
</file>

<file path=xl/calcChain.xml><?xml version="1.0" encoding="utf-8"?>
<calcChain xmlns="http://schemas.openxmlformats.org/spreadsheetml/2006/main">
  <c r="K16" i="4" l="1"/>
  <c r="K14" i="4"/>
  <c r="K13" i="4"/>
  <c r="Y8" i="4"/>
  <c r="I13" i="4"/>
  <c r="H16" i="4"/>
  <c r="I16" i="4"/>
  <c r="J16" i="4"/>
  <c r="K6" i="4"/>
  <c r="K9" i="4"/>
  <c r="K10" i="4"/>
  <c r="K12" i="4"/>
  <c r="Y12" i="4"/>
  <c r="Y9" i="4"/>
  <c r="Y10" i="4"/>
  <c r="Y11" i="4"/>
  <c r="J11" i="4"/>
  <c r="J10" i="4"/>
  <c r="L16" i="4"/>
  <c r="M16" i="4"/>
  <c r="O16" i="4"/>
  <c r="P16" i="4"/>
  <c r="Q16" i="4"/>
  <c r="F11" i="4"/>
  <c r="F8" i="4"/>
  <c r="G11" i="4"/>
  <c r="K11" i="4"/>
  <c r="G8" i="4"/>
  <c r="K8" i="4"/>
  <c r="G7" i="4"/>
  <c r="K7" i="4"/>
  <c r="F7" i="4"/>
  <c r="F16" i="4"/>
  <c r="J8" i="4"/>
  <c r="Z16" i="4"/>
  <c r="X16" i="4"/>
  <c r="U10" i="4"/>
  <c r="S10" i="4"/>
  <c r="V10" i="4"/>
  <c r="R10" i="4"/>
  <c r="N10" i="4"/>
  <c r="U12" i="4"/>
  <c r="S12" i="4"/>
  <c r="V12" i="4"/>
  <c r="R12" i="4"/>
  <c r="N12" i="4"/>
  <c r="J12" i="4"/>
  <c r="U11" i="4"/>
  <c r="T11" i="4"/>
  <c r="T16" i="4"/>
  <c r="S11" i="4"/>
  <c r="V11" i="4"/>
  <c r="R11" i="4"/>
  <c r="W11" i="4"/>
  <c r="N11" i="4"/>
  <c r="U9" i="4"/>
  <c r="S9" i="4"/>
  <c r="V9" i="4"/>
  <c r="R9" i="4"/>
  <c r="W9" i="4"/>
  <c r="N9" i="4"/>
  <c r="U8" i="4"/>
  <c r="S8" i="4"/>
  <c r="V8" i="4"/>
  <c r="N8" i="4"/>
  <c r="U7" i="4"/>
  <c r="S7" i="4"/>
  <c r="V7" i="4"/>
  <c r="N7" i="4"/>
  <c r="Y16" i="4"/>
  <c r="U6" i="4"/>
  <c r="U16" i="4"/>
  <c r="S6" i="4"/>
  <c r="V6" i="4"/>
  <c r="V16" i="4"/>
  <c r="R6" i="4"/>
  <c r="R16" i="4"/>
  <c r="N6" i="4"/>
  <c r="N16" i="4"/>
  <c r="J6" i="4"/>
  <c r="J7" i="4"/>
  <c r="J9" i="4"/>
  <c r="AA16" i="4"/>
  <c r="R7" i="4"/>
  <c r="W7" i="4"/>
  <c r="G16" i="4"/>
  <c r="S16" i="4"/>
  <c r="R8" i="4"/>
  <c r="W8" i="4"/>
  <c r="W6" i="4"/>
  <c r="W10" i="4"/>
  <c r="W12" i="4"/>
  <c r="W16" i="4"/>
</calcChain>
</file>

<file path=xl/sharedStrings.xml><?xml version="1.0" encoding="utf-8"?>
<sst xmlns="http://schemas.openxmlformats.org/spreadsheetml/2006/main" count="43" uniqueCount="40">
  <si>
    <t>Наименование</t>
  </si>
  <si>
    <t>Кол-во дворов</t>
  </si>
  <si>
    <t>Доля в общем кол-ве дворов,%</t>
  </si>
  <si>
    <t>Суммы к распределению</t>
  </si>
  <si>
    <t>Кол-во получателей</t>
  </si>
  <si>
    <t>Выделенные квоты после перераспределения</t>
  </si>
  <si>
    <t>Суммы после перераспределения</t>
  </si>
  <si>
    <t>Выдано</t>
  </si>
  <si>
    <t>Погашено</t>
  </si>
  <si>
    <t>Остаток денег на 01.01.12</t>
  </si>
  <si>
    <t>Задолженность на 01.01.12</t>
  </si>
  <si>
    <t>Выдано в 2012</t>
  </si>
  <si>
    <t>Погашено в 2012</t>
  </si>
  <si>
    <t>Остаток денег на 01.01.13</t>
  </si>
  <si>
    <t>Задолженность на 01.01.13 г.</t>
  </si>
  <si>
    <t>Выдано в 1 квартале</t>
  </si>
  <si>
    <t>Погашено в 1 квартале</t>
  </si>
  <si>
    <t>Задолженность на 01.04.13 г.</t>
  </si>
  <si>
    <t xml:space="preserve">руб. ПМР </t>
  </si>
  <si>
    <t>Тирасполь</t>
  </si>
  <si>
    <t>Бендеры</t>
  </si>
  <si>
    <t>Слободзейский район</t>
  </si>
  <si>
    <t>Григориопольский район</t>
  </si>
  <si>
    <t>Рыбницкий район</t>
  </si>
  <si>
    <t>Каменский район</t>
  </si>
  <si>
    <t>Дубоссарский район</t>
  </si>
  <si>
    <t>Итого:</t>
  </si>
  <si>
    <t>Задолженность</t>
  </si>
  <si>
    <t>кол-во 
заявок</t>
  </si>
  <si>
    <t>Остаток денежных средств</t>
  </si>
  <si>
    <t>кол-во 
человек</t>
  </si>
  <si>
    <t>Задолженность по отчетам о целевом использовании займа</t>
  </si>
  <si>
    <t>ошибочные</t>
  </si>
  <si>
    <t>неустойка</t>
  </si>
  <si>
    <t xml:space="preserve">Просроченная задолженность
свыше трех месяцев
 </t>
  </si>
  <si>
    <t>Необходимо выдать</t>
  </si>
  <si>
    <t>переброска</t>
  </si>
  <si>
    <t>(руб. ПМР)</t>
  </si>
  <si>
    <t>Приложение № 3</t>
  </si>
  <si>
    <t xml:space="preserve">ИНФОРМАЦИЯ
о размере свободных денежных средств для кредитования физических лиц на развитие личного подсобного хозяйства
 за счёт средств помощи  Российской Федерации, полученной в 2011 году
по состоянию на 31 декабря 2019 года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</si>
</sst>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#,##0.00;[Red]\-#,##0.00"/>
  </numFmts>
  <fonts count="9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6">
    <xf numFmtId="0" fontId="0" fillId="0" borderId="0" xfId="0"/>
    <xf numFmtId="3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vertical="center" wrapText="1"/>
    </xf>
    <xf numFmtId="3" fontId="1" fillId="0" borderId="1" xfId="0" applyNumberFormat="1" applyFont="1" applyFill="1" applyBorder="1"/>
    <xf numFmtId="3" fontId="1" fillId="0" borderId="0" xfId="0" applyNumberFormat="1" applyFont="1" applyFill="1"/>
    <xf numFmtId="0" fontId="1" fillId="0" borderId="0" xfId="0" applyFont="1" applyFill="1"/>
    <xf numFmtId="3" fontId="4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3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/>
    </xf>
    <xf numFmtId="3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2" fillId="0" borderId="1" xfId="0" applyFont="1" applyFill="1" applyBorder="1"/>
    <xf numFmtId="0" fontId="2" fillId="0" borderId="0" xfId="0" applyFont="1" applyFill="1"/>
    <xf numFmtId="0" fontId="1" fillId="0" borderId="0" xfId="0" applyFont="1" applyFill="1" applyAlignment="1">
      <alignment vertical="center" wrapText="1"/>
    </xf>
    <xf numFmtId="3" fontId="1" fillId="0" borderId="0" xfId="0" applyNumberFormat="1" applyFont="1" applyFill="1" applyAlignment="1">
      <alignment vertical="center" wrapText="1"/>
    </xf>
    <xf numFmtId="3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1" fontId="3" fillId="0" borderId="0" xfId="0" applyNumberFormat="1" applyFont="1" applyFill="1"/>
    <xf numFmtId="3" fontId="3" fillId="0" borderId="0" xfId="0" applyNumberFormat="1" applyFont="1" applyFill="1"/>
    <xf numFmtId="172" fontId="1" fillId="2" borderId="1" xfId="1" applyNumberFormat="1" applyFont="1" applyFill="1" applyBorder="1" applyAlignment="1">
      <alignment horizontal="right" vertical="top"/>
    </xf>
    <xf numFmtId="4" fontId="4" fillId="0" borderId="1" xfId="1" applyNumberFormat="1" applyFont="1" applyFill="1" applyBorder="1" applyAlignment="1">
      <alignment horizontal="right" vertical="top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right"/>
    </xf>
  </cellXfs>
  <cellStyles count="2">
    <cellStyle name="Обычный" xfId="0" builtinId="0"/>
    <cellStyle name="Обычный_физ л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"/>
  <sheetViews>
    <sheetView tabSelected="1" view="pageBreakPreview" topLeftCell="A4" zoomScale="130" zoomScaleNormal="85" zoomScaleSheetLayoutView="130" workbookViewId="0">
      <selection activeCell="X12" sqref="X12"/>
    </sheetView>
  </sheetViews>
  <sheetFormatPr defaultRowHeight="12.75" x14ac:dyDescent="0.2"/>
  <cols>
    <col min="1" max="1" width="25" style="6" customWidth="1"/>
    <col min="2" max="2" width="9.140625" style="6"/>
    <col min="3" max="3" width="7.5703125" style="6" customWidth="1"/>
    <col min="4" max="4" width="11" style="6" hidden="1" customWidth="1"/>
    <col min="5" max="5" width="9.140625" style="6" hidden="1" customWidth="1"/>
    <col min="6" max="6" width="9.42578125" style="6" customWidth="1"/>
    <col min="7" max="7" width="10.5703125" style="6" customWidth="1"/>
    <col min="8" max="8" width="12.28515625" style="6" customWidth="1"/>
    <col min="9" max="9" width="13.42578125" style="6" customWidth="1"/>
    <col min="10" max="10" width="14.42578125" style="6" customWidth="1"/>
    <col min="11" max="11" width="12.5703125" style="6" customWidth="1"/>
    <col min="12" max="12" width="13.7109375" style="6" hidden="1" customWidth="1"/>
    <col min="13" max="14" width="14.140625" style="6" hidden="1" customWidth="1"/>
    <col min="15" max="15" width="13.42578125" style="6" hidden="1" customWidth="1"/>
    <col min="16" max="16" width="13.85546875" style="6" hidden="1" customWidth="1"/>
    <col min="17" max="17" width="14.42578125" style="6" hidden="1" customWidth="1"/>
    <col min="18" max="18" width="15" style="6" hidden="1" customWidth="1"/>
    <col min="19" max="19" width="11.28515625" style="6" hidden="1" customWidth="1"/>
    <col min="20" max="20" width="9.85546875" style="6" hidden="1" customWidth="1"/>
    <col min="21" max="21" width="13.28515625" style="6" hidden="1" customWidth="1"/>
    <col min="22" max="22" width="11.85546875" style="6" hidden="1" customWidth="1"/>
    <col min="23" max="23" width="0" style="6" hidden="1" customWidth="1"/>
    <col min="24" max="24" width="7.5703125" style="6" customWidth="1"/>
    <col min="25" max="25" width="9.42578125" style="6" customWidth="1"/>
    <col min="26" max="26" width="10.42578125" style="8" hidden="1" customWidth="1"/>
    <col min="27" max="27" width="10.28515625" style="8" hidden="1" customWidth="1"/>
    <col min="28" max="28" width="15" style="6" hidden="1" customWidth="1"/>
    <col min="29" max="29" width="14.5703125" style="6" hidden="1" customWidth="1"/>
    <col min="30" max="16384" width="9.140625" style="6"/>
  </cols>
  <sheetData>
    <row r="1" spans="1:29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6" t="s">
        <v>38</v>
      </c>
      <c r="Y1" s="15"/>
      <c r="Z1" s="15"/>
      <c r="AA1" s="15"/>
      <c r="AB1" s="15"/>
      <c r="AC1" s="15"/>
    </row>
    <row r="2" spans="1:29" ht="66" customHeight="1" x14ac:dyDescent="0.2">
      <c r="A2" s="42" t="s">
        <v>39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15"/>
      <c r="AA2" s="15"/>
      <c r="AB2" s="15"/>
      <c r="AC2" s="15"/>
    </row>
    <row r="3" spans="1:29" x14ac:dyDescent="0.2"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45" t="s">
        <v>37</v>
      </c>
      <c r="Y3" s="45"/>
    </row>
    <row r="4" spans="1:29" s="18" customFormat="1" ht="105.6" customHeight="1" x14ac:dyDescent="0.2">
      <c r="A4" s="36" t="s">
        <v>0</v>
      </c>
      <c r="B4" s="36" t="s">
        <v>1</v>
      </c>
      <c r="C4" s="36" t="s">
        <v>2</v>
      </c>
      <c r="D4" s="36" t="s">
        <v>3</v>
      </c>
      <c r="E4" s="36" t="s">
        <v>4</v>
      </c>
      <c r="F4" s="36" t="s">
        <v>5</v>
      </c>
      <c r="G4" s="36" t="s">
        <v>6</v>
      </c>
      <c r="H4" s="36" t="s">
        <v>7</v>
      </c>
      <c r="I4" s="36" t="s">
        <v>8</v>
      </c>
      <c r="J4" s="36" t="s">
        <v>27</v>
      </c>
      <c r="K4" s="36" t="s">
        <v>29</v>
      </c>
      <c r="L4" s="17" t="s">
        <v>7</v>
      </c>
      <c r="M4" s="17" t="s">
        <v>8</v>
      </c>
      <c r="N4" s="17" t="s">
        <v>9</v>
      </c>
      <c r="O4" s="17" t="s">
        <v>10</v>
      </c>
      <c r="P4" s="17" t="s">
        <v>11</v>
      </c>
      <c r="Q4" s="17" t="s">
        <v>12</v>
      </c>
      <c r="R4" s="17" t="s">
        <v>13</v>
      </c>
      <c r="S4" s="17" t="s">
        <v>14</v>
      </c>
      <c r="T4" s="17" t="s">
        <v>15</v>
      </c>
      <c r="U4" s="17" t="s">
        <v>16</v>
      </c>
      <c r="V4" s="17" t="s">
        <v>17</v>
      </c>
      <c r="X4" s="38" t="s">
        <v>35</v>
      </c>
      <c r="Y4" s="39"/>
      <c r="Z4" s="38" t="s">
        <v>34</v>
      </c>
      <c r="AA4" s="39"/>
      <c r="AB4" s="44" t="s">
        <v>31</v>
      </c>
      <c r="AC4" s="44"/>
    </row>
    <row r="5" spans="1:29" s="18" customFormat="1" ht="27.75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X5" s="17" t="s">
        <v>28</v>
      </c>
      <c r="Y5" s="20" t="s">
        <v>18</v>
      </c>
      <c r="Z5" s="40"/>
      <c r="AA5" s="41"/>
      <c r="AB5" s="19" t="s">
        <v>30</v>
      </c>
      <c r="AC5" s="21" t="s">
        <v>18</v>
      </c>
    </row>
    <row r="6" spans="1:29" x14ac:dyDescent="0.2">
      <c r="A6" s="2" t="s">
        <v>19</v>
      </c>
      <c r="B6" s="3">
        <v>8773</v>
      </c>
      <c r="C6" s="3">
        <v>7.9369961911827245</v>
      </c>
      <c r="D6" s="3">
        <v>833385</v>
      </c>
      <c r="E6" s="3">
        <v>83.338499999999996</v>
      </c>
      <c r="F6" s="3">
        <v>33.338499999999996</v>
      </c>
      <c r="G6" s="3">
        <v>333385</v>
      </c>
      <c r="H6" s="34">
        <v>450000</v>
      </c>
      <c r="I6" s="34">
        <v>429722.5</v>
      </c>
      <c r="J6" s="3">
        <f>H6-I6</f>
        <v>20277.5</v>
      </c>
      <c r="K6" s="3">
        <f>G6-H6+I6</f>
        <v>313107.5</v>
      </c>
      <c r="L6" s="3">
        <v>190000</v>
      </c>
      <c r="M6" s="3">
        <v>4587</v>
      </c>
      <c r="N6" s="4">
        <f t="shared" ref="N6:N12" si="0">D6-L6+M6</f>
        <v>647972</v>
      </c>
      <c r="O6" s="3">
        <v>185413</v>
      </c>
      <c r="P6" s="4">
        <v>40000</v>
      </c>
      <c r="Q6" s="4">
        <v>107717</v>
      </c>
      <c r="R6" s="4">
        <f t="shared" ref="R6:R12" si="1">G6+M6+Q6-L6-P6</f>
        <v>215689</v>
      </c>
      <c r="S6" s="4">
        <f>O6+P6-Q6</f>
        <v>117696</v>
      </c>
      <c r="T6" s="4">
        <v>10000</v>
      </c>
      <c r="U6" s="4">
        <f>9848+9431+10781.7</f>
        <v>30060.7</v>
      </c>
      <c r="V6" s="4">
        <f t="shared" ref="V6:V12" si="2">S6+T6-U6</f>
        <v>97635.3</v>
      </c>
      <c r="W6" s="5">
        <f t="shared" ref="W6:W12" si="3">R6+U6-T6</f>
        <v>235749.7</v>
      </c>
      <c r="X6" s="3"/>
      <c r="Y6" s="3"/>
      <c r="Z6" s="3">
        <v>1</v>
      </c>
      <c r="AA6" s="3">
        <v>3336</v>
      </c>
      <c r="AB6" s="10"/>
      <c r="AC6" s="9"/>
    </row>
    <row r="7" spans="1:29" x14ac:dyDescent="0.2">
      <c r="A7" s="2" t="s">
        <v>20</v>
      </c>
      <c r="B7" s="3">
        <v>8173</v>
      </c>
      <c r="C7" s="3">
        <v>7.3941718762722441</v>
      </c>
      <c r="D7" s="3">
        <v>776385</v>
      </c>
      <c r="E7" s="3">
        <v>77.638499999999993</v>
      </c>
      <c r="F7" s="3">
        <f>67.6385-9</f>
        <v>58.638499999999993</v>
      </c>
      <c r="G7" s="3">
        <f>676385-90000</f>
        <v>586385</v>
      </c>
      <c r="H7" s="34">
        <v>1656900</v>
      </c>
      <c r="I7" s="34">
        <v>1588989</v>
      </c>
      <c r="J7" s="3">
        <f t="shared" ref="J7:J12" si="4">H7-I7</f>
        <v>67911</v>
      </c>
      <c r="K7" s="3">
        <f t="shared" ref="K7:K12" si="5">G7-H7+I7</f>
        <v>518474</v>
      </c>
      <c r="L7" s="3">
        <v>239900</v>
      </c>
      <c r="M7" s="3">
        <v>7089</v>
      </c>
      <c r="N7" s="4">
        <f t="shared" si="0"/>
        <v>543574</v>
      </c>
      <c r="O7" s="3">
        <v>232811</v>
      </c>
      <c r="P7" s="4">
        <v>350000</v>
      </c>
      <c r="Q7" s="4">
        <v>252588</v>
      </c>
      <c r="R7" s="4">
        <f t="shared" si="1"/>
        <v>256162</v>
      </c>
      <c r="S7" s="4">
        <f t="shared" ref="S7:S12" si="6">O7+P7-Q7</f>
        <v>330223</v>
      </c>
      <c r="T7" s="4"/>
      <c r="U7" s="4">
        <f>29128+24333+22567</f>
        <v>76028</v>
      </c>
      <c r="V7" s="4">
        <f t="shared" si="2"/>
        <v>254195</v>
      </c>
      <c r="W7" s="5">
        <f t="shared" si="3"/>
        <v>332190</v>
      </c>
      <c r="X7" s="3"/>
      <c r="Y7" s="3"/>
      <c r="Z7" s="3"/>
      <c r="AA7" s="3"/>
      <c r="AB7" s="10"/>
      <c r="AC7" s="9"/>
    </row>
    <row r="8" spans="1:29" x14ac:dyDescent="0.2">
      <c r="A8" s="2" t="s">
        <v>21</v>
      </c>
      <c r="B8" s="3">
        <v>36994</v>
      </c>
      <c r="C8" s="3">
        <v>33.468737842997115</v>
      </c>
      <c r="D8" s="3">
        <v>3514218</v>
      </c>
      <c r="E8" s="3">
        <v>351.42180000000002</v>
      </c>
      <c r="F8" s="3">
        <f>371.4218-17-12+29</f>
        <v>371.42180000000002</v>
      </c>
      <c r="G8" s="3">
        <f>3714218</f>
        <v>3714218</v>
      </c>
      <c r="H8" s="34">
        <v>20426000</v>
      </c>
      <c r="I8" s="34">
        <v>19254521.98</v>
      </c>
      <c r="J8" s="3">
        <f>H8-I8</f>
        <v>1171478.0199999996</v>
      </c>
      <c r="K8" s="3">
        <f>G8-H8+I8</f>
        <v>2542739.9800000004</v>
      </c>
      <c r="L8" s="3">
        <v>2270000</v>
      </c>
      <c r="M8" s="3">
        <v>47406</v>
      </c>
      <c r="N8" s="4">
        <f t="shared" si="0"/>
        <v>1291624</v>
      </c>
      <c r="O8" s="3">
        <v>2222594</v>
      </c>
      <c r="P8" s="4">
        <v>1270000</v>
      </c>
      <c r="Q8" s="4">
        <v>1701739</v>
      </c>
      <c r="R8" s="4">
        <f t="shared" si="1"/>
        <v>1923363</v>
      </c>
      <c r="S8" s="4">
        <f t="shared" si="6"/>
        <v>1790855</v>
      </c>
      <c r="T8" s="4">
        <v>20000</v>
      </c>
      <c r="U8" s="4">
        <f>141312.7+154698+146147</f>
        <v>442157.7</v>
      </c>
      <c r="V8" s="4">
        <f t="shared" si="2"/>
        <v>1368697.3</v>
      </c>
      <c r="W8" s="5">
        <f t="shared" si="3"/>
        <v>2345520.7000000002</v>
      </c>
      <c r="X8" s="3">
        <v>6</v>
      </c>
      <c r="Y8" s="3">
        <f>X8*10000</f>
        <v>60000</v>
      </c>
      <c r="Z8" s="3">
        <v>13</v>
      </c>
      <c r="AA8" s="3">
        <v>32784.730000000003</v>
      </c>
      <c r="AB8" s="10"/>
      <c r="AC8" s="14"/>
    </row>
    <row r="9" spans="1:29" x14ac:dyDescent="0.2">
      <c r="A9" s="2" t="s">
        <v>22</v>
      </c>
      <c r="B9" s="3">
        <v>14334</v>
      </c>
      <c r="C9" s="3">
        <v>12.968072883211349</v>
      </c>
      <c r="D9" s="3">
        <v>1361649</v>
      </c>
      <c r="E9" s="3">
        <v>136.16489999999999</v>
      </c>
      <c r="F9" s="3">
        <v>146.16489999999999</v>
      </c>
      <c r="G9" s="3">
        <v>1461649</v>
      </c>
      <c r="H9" s="34">
        <v>9485000</v>
      </c>
      <c r="I9" s="34">
        <v>8759557.7200000007</v>
      </c>
      <c r="J9" s="3">
        <f t="shared" si="4"/>
        <v>725442.27999999933</v>
      </c>
      <c r="K9" s="3">
        <f t="shared" si="5"/>
        <v>736206.72000000067</v>
      </c>
      <c r="L9" s="3">
        <v>880000</v>
      </c>
      <c r="M9" s="3">
        <v>16601</v>
      </c>
      <c r="N9" s="4">
        <f t="shared" si="0"/>
        <v>498250</v>
      </c>
      <c r="O9" s="3">
        <v>863399</v>
      </c>
      <c r="P9" s="4">
        <v>470000</v>
      </c>
      <c r="Q9" s="4">
        <v>667375</v>
      </c>
      <c r="R9" s="4">
        <f t="shared" si="1"/>
        <v>795625</v>
      </c>
      <c r="S9" s="4">
        <f t="shared" si="6"/>
        <v>666024</v>
      </c>
      <c r="T9" s="4"/>
      <c r="U9" s="4">
        <f>51045+59735+56352-625</f>
        <v>166507</v>
      </c>
      <c r="V9" s="4">
        <f t="shared" si="2"/>
        <v>499517</v>
      </c>
      <c r="W9" s="5">
        <f t="shared" si="3"/>
        <v>962132</v>
      </c>
      <c r="X9" s="3">
        <v>1</v>
      </c>
      <c r="Y9" s="3">
        <f>X9*10000</f>
        <v>10000</v>
      </c>
      <c r="Z9" s="3">
        <v>1</v>
      </c>
      <c r="AA9" s="3">
        <v>1234.8</v>
      </c>
      <c r="AB9" s="10"/>
      <c r="AC9" s="9"/>
    </row>
    <row r="10" spans="1:29" x14ac:dyDescent="0.2">
      <c r="A10" s="2" t="s">
        <v>25</v>
      </c>
      <c r="B10" s="3">
        <v>10500</v>
      </c>
      <c r="C10" s="3">
        <v>9.4994255109333867</v>
      </c>
      <c r="D10" s="3">
        <v>997440</v>
      </c>
      <c r="E10" s="3">
        <v>99.744</v>
      </c>
      <c r="F10" s="3">
        <v>99.744</v>
      </c>
      <c r="G10" s="3">
        <v>997440</v>
      </c>
      <c r="H10" s="34">
        <v>5010000</v>
      </c>
      <c r="I10" s="34">
        <v>4789032.7699999996</v>
      </c>
      <c r="J10" s="3">
        <f>H10-I10</f>
        <v>220967.23000000045</v>
      </c>
      <c r="K10" s="3">
        <f t="shared" si="5"/>
        <v>776472.76999999955</v>
      </c>
      <c r="L10" s="3">
        <v>180000</v>
      </c>
      <c r="M10" s="3">
        <v>0</v>
      </c>
      <c r="N10" s="4">
        <f>D10-L10+M10</f>
        <v>817440</v>
      </c>
      <c r="O10" s="3">
        <v>180000</v>
      </c>
      <c r="P10" s="4">
        <v>800000</v>
      </c>
      <c r="Q10" s="4">
        <v>327353</v>
      </c>
      <c r="R10" s="4">
        <f>G10+M10+Q10-L10-P10</f>
        <v>344793</v>
      </c>
      <c r="S10" s="4">
        <f>O10+P10-Q10</f>
        <v>652647</v>
      </c>
      <c r="T10" s="4"/>
      <c r="U10" s="4">
        <f>40430+52066+39859</f>
        <v>132355</v>
      </c>
      <c r="V10" s="4">
        <f>S10+T10-U10</f>
        <v>520292</v>
      </c>
      <c r="W10" s="5">
        <f>R10+U10-T10</f>
        <v>477148</v>
      </c>
      <c r="X10" s="3">
        <v>2</v>
      </c>
      <c r="Y10" s="3">
        <f>X10*10000</f>
        <v>20000</v>
      </c>
      <c r="Z10" s="3">
        <v>3</v>
      </c>
      <c r="AA10" s="3">
        <v>6717</v>
      </c>
      <c r="AB10" s="10"/>
      <c r="AC10" s="9"/>
    </row>
    <row r="11" spans="1:29" x14ac:dyDescent="0.2">
      <c r="A11" s="2" t="s">
        <v>23</v>
      </c>
      <c r="B11" s="3">
        <v>19394</v>
      </c>
      <c r="C11" s="3">
        <v>17.545891272289722</v>
      </c>
      <c r="D11" s="3">
        <v>1842318</v>
      </c>
      <c r="E11" s="3">
        <v>184.23179999999999</v>
      </c>
      <c r="F11" s="3">
        <f>204.2318+17+9+12-29</f>
        <v>213.23179999999999</v>
      </c>
      <c r="G11" s="3">
        <f>2042318+90000</f>
        <v>2132318</v>
      </c>
      <c r="H11" s="34">
        <v>11675000</v>
      </c>
      <c r="I11" s="34">
        <v>10803757.83</v>
      </c>
      <c r="J11" s="3">
        <f t="shared" si="4"/>
        <v>871242.16999999993</v>
      </c>
      <c r="K11" s="3">
        <f t="shared" si="5"/>
        <v>1261075.83</v>
      </c>
      <c r="L11" s="3">
        <v>580000</v>
      </c>
      <c r="M11" s="3">
        <v>23276</v>
      </c>
      <c r="N11" s="4">
        <f t="shared" si="0"/>
        <v>1285594</v>
      </c>
      <c r="O11" s="4">
        <v>556724</v>
      </c>
      <c r="P11" s="4">
        <v>1240000</v>
      </c>
      <c r="Q11" s="4">
        <v>756998</v>
      </c>
      <c r="R11" s="4">
        <f t="shared" si="1"/>
        <v>1092592</v>
      </c>
      <c r="S11" s="4">
        <f t="shared" si="6"/>
        <v>1039726</v>
      </c>
      <c r="T11" s="4">
        <f>90000+10000</f>
        <v>100000</v>
      </c>
      <c r="U11" s="4">
        <f>80435+76203+78604-556</f>
        <v>234686</v>
      </c>
      <c r="V11" s="4">
        <f t="shared" si="2"/>
        <v>905040</v>
      </c>
      <c r="W11" s="5">
        <f t="shared" si="3"/>
        <v>1227278</v>
      </c>
      <c r="X11" s="3">
        <v>3</v>
      </c>
      <c r="Y11" s="3">
        <f>X11*10000</f>
        <v>30000</v>
      </c>
      <c r="Z11" s="3">
        <v>5</v>
      </c>
      <c r="AA11" s="3">
        <v>6574</v>
      </c>
      <c r="AB11" s="10"/>
      <c r="AC11" s="9"/>
    </row>
    <row r="12" spans="1:29" x14ac:dyDescent="0.2">
      <c r="A12" s="2" t="s">
        <v>24</v>
      </c>
      <c r="B12" s="3">
        <v>12365</v>
      </c>
      <c r="C12" s="3">
        <v>11.18670442311346</v>
      </c>
      <c r="D12" s="3">
        <v>1174605</v>
      </c>
      <c r="E12" s="3">
        <v>117.4605</v>
      </c>
      <c r="F12" s="3">
        <v>127.4605</v>
      </c>
      <c r="G12" s="3">
        <v>1274605</v>
      </c>
      <c r="H12" s="34">
        <v>7686000</v>
      </c>
      <c r="I12" s="34">
        <v>6979749</v>
      </c>
      <c r="J12" s="3">
        <f t="shared" si="4"/>
        <v>706251</v>
      </c>
      <c r="K12" s="3">
        <f t="shared" si="5"/>
        <v>568354</v>
      </c>
      <c r="L12" s="3">
        <v>300000</v>
      </c>
      <c r="M12" s="3">
        <v>13513</v>
      </c>
      <c r="N12" s="4">
        <f t="shared" si="0"/>
        <v>888118</v>
      </c>
      <c r="O12" s="3">
        <v>286487</v>
      </c>
      <c r="P12" s="4">
        <v>870000</v>
      </c>
      <c r="Q12" s="4">
        <v>463746</v>
      </c>
      <c r="R12" s="4">
        <f t="shared" si="1"/>
        <v>581864</v>
      </c>
      <c r="S12" s="4">
        <f t="shared" si="6"/>
        <v>692741</v>
      </c>
      <c r="T12" s="4">
        <v>50000</v>
      </c>
      <c r="U12" s="4">
        <f>48816.7+54662+50468</f>
        <v>153946.70000000001</v>
      </c>
      <c r="V12" s="4">
        <f t="shared" si="2"/>
        <v>588794.30000000005</v>
      </c>
      <c r="W12" s="5">
        <f t="shared" si="3"/>
        <v>685810.7</v>
      </c>
      <c r="X12" s="3">
        <v>1</v>
      </c>
      <c r="Y12" s="3">
        <f>X12*10000</f>
        <v>10000</v>
      </c>
      <c r="Z12" s="9"/>
      <c r="AA12" s="9"/>
      <c r="AB12" s="10"/>
      <c r="AC12" s="9"/>
    </row>
    <row r="13" spans="1:29" s="25" customFormat="1" x14ac:dyDescent="0.2">
      <c r="A13" s="22" t="s">
        <v>33</v>
      </c>
      <c r="B13" s="7"/>
      <c r="C13" s="7"/>
      <c r="D13" s="7"/>
      <c r="E13" s="7"/>
      <c r="F13" s="7"/>
      <c r="G13" s="7"/>
      <c r="I13" s="35">
        <f>31165.02</f>
        <v>31165.02</v>
      </c>
      <c r="J13" s="7"/>
      <c r="K13" s="35">
        <f>I13</f>
        <v>31165.02</v>
      </c>
      <c r="L13" s="7"/>
      <c r="M13" s="7"/>
      <c r="N13" s="23"/>
      <c r="O13" s="7"/>
      <c r="P13" s="23"/>
      <c r="Q13" s="23"/>
      <c r="R13" s="23"/>
      <c r="S13" s="23"/>
      <c r="T13" s="23"/>
      <c r="U13" s="23"/>
      <c r="V13" s="23"/>
      <c r="W13" s="24"/>
      <c r="X13" s="7"/>
      <c r="Y13" s="7"/>
      <c r="Z13" s="11"/>
      <c r="AA13" s="11"/>
      <c r="AB13" s="12"/>
      <c r="AC13" s="11"/>
    </row>
    <row r="14" spans="1:29" s="25" customFormat="1" ht="11.25" customHeight="1" x14ac:dyDescent="0.2">
      <c r="A14" s="22" t="s">
        <v>32</v>
      </c>
      <c r="B14" s="7"/>
      <c r="C14" s="7"/>
      <c r="D14" s="7"/>
      <c r="E14" s="7"/>
      <c r="F14" s="7"/>
      <c r="G14" s="7"/>
      <c r="H14" s="7"/>
      <c r="I14" s="7">
        <v>1039.82</v>
      </c>
      <c r="J14" s="7"/>
      <c r="K14" s="7">
        <f>I14</f>
        <v>1039.82</v>
      </c>
      <c r="L14" s="7"/>
      <c r="M14" s="7"/>
      <c r="N14" s="23"/>
      <c r="O14" s="7"/>
      <c r="P14" s="23"/>
      <c r="Q14" s="23"/>
      <c r="R14" s="23"/>
      <c r="S14" s="23"/>
      <c r="T14" s="23"/>
      <c r="U14" s="23"/>
      <c r="V14" s="23"/>
      <c r="W14" s="24"/>
      <c r="X14" s="7"/>
      <c r="Y14" s="7"/>
      <c r="Z14" s="11"/>
      <c r="AA14" s="11"/>
      <c r="AB14" s="12"/>
      <c r="AC14" s="11"/>
    </row>
    <row r="15" spans="1:29" s="25" customFormat="1" ht="12" customHeight="1" x14ac:dyDescent="0.2">
      <c r="A15" s="22" t="s">
        <v>36</v>
      </c>
      <c r="B15" s="7"/>
      <c r="C15" s="7"/>
      <c r="D15" s="7"/>
      <c r="E15" s="7"/>
      <c r="F15" s="7"/>
      <c r="G15" s="7"/>
      <c r="H15" s="7">
        <v>3551660</v>
      </c>
      <c r="I15" s="7"/>
      <c r="J15" s="7"/>
      <c r="K15" s="7"/>
      <c r="L15" s="7"/>
      <c r="M15" s="7"/>
      <c r="N15" s="23"/>
      <c r="O15" s="7"/>
      <c r="P15" s="23"/>
      <c r="Q15" s="23"/>
      <c r="R15" s="23"/>
      <c r="S15" s="23"/>
      <c r="T15" s="23"/>
      <c r="U15" s="23"/>
      <c r="V15" s="23"/>
      <c r="W15" s="24"/>
      <c r="X15" s="7"/>
      <c r="Y15" s="7"/>
      <c r="Z15" s="11"/>
      <c r="AA15" s="11"/>
      <c r="AB15" s="12"/>
      <c r="AC15" s="11"/>
    </row>
    <row r="16" spans="1:29" s="27" customFormat="1" x14ac:dyDescent="0.2">
      <c r="A16" s="20" t="s">
        <v>26</v>
      </c>
      <c r="B16" s="1">
        <v>110533</v>
      </c>
      <c r="C16" s="1">
        <v>100</v>
      </c>
      <c r="D16" s="1">
        <v>10500000</v>
      </c>
      <c r="E16" s="1">
        <v>1050</v>
      </c>
      <c r="F16" s="1">
        <f>SUM(F6:F12)</f>
        <v>1050</v>
      </c>
      <c r="G16" s="1">
        <f>SUM(G6:G12)</f>
        <v>10500000</v>
      </c>
      <c r="H16" s="1">
        <f>SUM(H6:H15)</f>
        <v>59940560</v>
      </c>
      <c r="I16" s="1">
        <f>SUM(I6:I14)</f>
        <v>52637535.640000001</v>
      </c>
      <c r="J16" s="1">
        <f>SUM(J6:J12)</f>
        <v>3783569.1999999993</v>
      </c>
      <c r="K16" s="1">
        <f>G16-H16+I16</f>
        <v>3196975.6400000006</v>
      </c>
      <c r="L16" s="1">
        <f t="shared" ref="L16:W16" si="7">SUM(L6:L12)</f>
        <v>4639900</v>
      </c>
      <c r="M16" s="1">
        <f t="shared" si="7"/>
        <v>112472</v>
      </c>
      <c r="N16" s="1">
        <f t="shared" si="7"/>
        <v>5972572</v>
      </c>
      <c r="O16" s="1">
        <f t="shared" si="7"/>
        <v>4527428</v>
      </c>
      <c r="P16" s="1">
        <f t="shared" si="7"/>
        <v>5040000</v>
      </c>
      <c r="Q16" s="1">
        <f t="shared" si="7"/>
        <v>4277516</v>
      </c>
      <c r="R16" s="1">
        <f t="shared" si="7"/>
        <v>5210088</v>
      </c>
      <c r="S16" s="1">
        <f t="shared" si="7"/>
        <v>5289912</v>
      </c>
      <c r="T16" s="1">
        <f t="shared" si="7"/>
        <v>180000</v>
      </c>
      <c r="U16" s="1">
        <f t="shared" si="7"/>
        <v>1235741.0999999999</v>
      </c>
      <c r="V16" s="1">
        <f t="shared" si="7"/>
        <v>4234170.9000000004</v>
      </c>
      <c r="W16" s="1">
        <f t="shared" si="7"/>
        <v>6265829.1000000006</v>
      </c>
      <c r="X16" s="26">
        <f>SUM(X6:X12)</f>
        <v>13</v>
      </c>
      <c r="Y16" s="1">
        <f>SUM(Y6:Y12)</f>
        <v>130000</v>
      </c>
      <c r="Z16" s="1">
        <f>SUM(Z6:Z12)</f>
        <v>23</v>
      </c>
      <c r="AA16" s="1">
        <f>SUM(AA6:AA12)</f>
        <v>50646.530000000006</v>
      </c>
      <c r="AB16" s="13"/>
      <c r="AC16" s="13"/>
    </row>
    <row r="17" spans="1:25" x14ac:dyDescent="0.2">
      <c r="A17" s="28"/>
      <c r="B17" s="28"/>
      <c r="C17" s="28"/>
      <c r="D17" s="28"/>
      <c r="E17" s="28"/>
      <c r="F17" s="28"/>
      <c r="G17" s="28"/>
      <c r="H17" s="29"/>
      <c r="J17" s="30"/>
      <c r="K17" s="30"/>
      <c r="L17" s="31"/>
      <c r="M17" s="31"/>
      <c r="N17" s="32"/>
      <c r="O17" s="8"/>
      <c r="P17" s="8"/>
      <c r="Q17" s="8"/>
      <c r="R17" s="8"/>
      <c r="S17" s="8"/>
      <c r="T17" s="8"/>
      <c r="U17" s="8"/>
      <c r="V17" s="8"/>
      <c r="W17" s="8"/>
      <c r="X17" s="33"/>
    </row>
    <row r="18" spans="1:25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8" customHeight="1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x14ac:dyDescent="0.2">
      <c r="K20" s="5"/>
    </row>
    <row r="21" spans="1:25" x14ac:dyDescent="0.2">
      <c r="K21" s="5"/>
    </row>
    <row r="26" spans="1:25" x14ac:dyDescent="0.2">
      <c r="K26" s="5"/>
      <c r="X26" s="5"/>
    </row>
    <row r="28" spans="1:25" x14ac:dyDescent="0.2">
      <c r="K28" s="5"/>
    </row>
  </sheetData>
  <mergeCells count="17">
    <mergeCell ref="Z4:AA5"/>
    <mergeCell ref="A2:Y2"/>
    <mergeCell ref="A18:Y19"/>
    <mergeCell ref="AB4:AC4"/>
    <mergeCell ref="H4:H5"/>
    <mergeCell ref="I4:I5"/>
    <mergeCell ref="J4:J5"/>
    <mergeCell ref="K4:K5"/>
    <mergeCell ref="X4:Y4"/>
    <mergeCell ref="X3:Y3"/>
    <mergeCell ref="G4:G5"/>
    <mergeCell ref="A4:A5"/>
    <mergeCell ref="B4:B5"/>
    <mergeCell ref="C4:C5"/>
    <mergeCell ref="D4:D5"/>
    <mergeCell ref="E4:E5"/>
    <mergeCell ref="F4:F5"/>
  </mergeCells>
  <phoneticPr fontId="7" type="noConversion"/>
  <pageMargins left="0.78740157480314965" right="0.27559055118110237" top="0.59055118110236227" bottom="0.98425196850393704" header="0.51181102362204722" footer="0.5118110236220472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физ л</vt:lpstr>
      <vt:lpstr>'физ л'!Область_печати</vt:lpstr>
    </vt:vector>
  </TitlesOfParts>
  <Company>CtrlSoft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k-231-1</dc:creator>
  <cp:lastModifiedBy>Балан Наталья</cp:lastModifiedBy>
  <cp:lastPrinted>2020-01-23T07:45:05Z</cp:lastPrinted>
  <dcterms:created xsi:type="dcterms:W3CDTF">2014-05-16T06:05:37Z</dcterms:created>
  <dcterms:modified xsi:type="dcterms:W3CDTF">2020-01-23T14:17:22Z</dcterms:modified>
</cp:coreProperties>
</file>