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C01\Files\Общая\4. НАБЛЮДАТЕЛЬНЫЙ СОВЕТ 2023г\№2 от 17.02.2023г\1. Отчет Фонда за 2022г\"/>
    </mc:Choice>
  </mc:AlternateContent>
  <bookViews>
    <workbookView xWindow="-15" yWindow="-15" windowWidth="21630" windowHeight="2445" activeTab="6"/>
  </bookViews>
  <sheets>
    <sheet name="П355 по направлениям" sheetId="4" r:id="rId1"/>
    <sheet name="П355" sheetId="41" r:id="rId2"/>
    <sheet name="П218" sheetId="42" r:id="rId3"/>
    <sheet name="П128 по направлениям" sheetId="9" r:id="rId4"/>
    <sheet name="П128" sheetId="43" r:id="rId5"/>
    <sheet name="П361" sheetId="39" r:id="rId6"/>
    <sheet name="П254" sheetId="40" r:id="rId7"/>
  </sheets>
  <definedNames>
    <definedName name="_xlnm.Print_Titles" localSheetId="1">П355!$4:$5</definedName>
    <definedName name="_xlnm.Print_Area" localSheetId="4">П128!$A$1:$P$81</definedName>
    <definedName name="_xlnm.Print_Area" localSheetId="3">'П128 по направлениям'!$A$1:$Q$28</definedName>
    <definedName name="_xlnm.Print_Area" localSheetId="2">П218!$A$1:$N$62</definedName>
    <definedName name="_xlnm.Print_Area" localSheetId="1">П355!$A$1:$N$140</definedName>
    <definedName name="_xlnm.Print_Area" localSheetId="0">'П355 по направлениям'!$A$1:$M$30</definedName>
    <definedName name="_xlnm.Print_Area" localSheetId="5">П361!$A$1:$N$16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9" l="1"/>
  <c r="H23" i="9"/>
  <c r="J23" i="9"/>
  <c r="M13" i="9" l="1"/>
  <c r="M14" i="9"/>
  <c r="M16" i="9"/>
  <c r="M19" i="9"/>
  <c r="M20" i="9"/>
  <c r="M23" i="9"/>
  <c r="M24" i="9"/>
  <c r="N18" i="9"/>
  <c r="M18" i="9"/>
  <c r="N24" i="9"/>
  <c r="N23" i="9"/>
  <c r="N20" i="9"/>
  <c r="N19" i="9"/>
  <c r="N6" i="9"/>
  <c r="M6" i="9"/>
  <c r="N16" i="9"/>
  <c r="N14" i="9"/>
  <c r="N13" i="9"/>
  <c r="M26" i="9" l="1"/>
  <c r="N26" i="9" l="1"/>
  <c r="I76" i="43"/>
  <c r="O76" i="43"/>
  <c r="I75" i="43"/>
  <c r="I78" i="43" s="1"/>
  <c r="I74" i="43"/>
  <c r="P73" i="43"/>
  <c r="O73" i="43"/>
  <c r="K73" i="43"/>
  <c r="I73" i="43"/>
  <c r="A73" i="43"/>
  <c r="I50" i="43"/>
  <c r="I77" i="43" s="1"/>
  <c r="P49" i="43"/>
  <c r="O49" i="43"/>
  <c r="K49" i="43"/>
  <c r="I49" i="43"/>
  <c r="A49" i="43"/>
  <c r="I26" i="43"/>
  <c r="P25" i="43"/>
  <c r="P76" i="43" s="1"/>
  <c r="O25" i="43"/>
  <c r="K25" i="43"/>
  <c r="K76" i="43" s="1"/>
  <c r="I25" i="43"/>
  <c r="A25" i="43"/>
  <c r="A76" i="43" s="1"/>
  <c r="N59" i="42"/>
  <c r="I59" i="42"/>
  <c r="A59" i="42"/>
  <c r="I46" i="42"/>
  <c r="I45" i="42"/>
  <c r="N44" i="42"/>
  <c r="N60" i="42" s="1"/>
  <c r="I44" i="42"/>
  <c r="A44" i="42"/>
  <c r="A60" i="42" s="1"/>
  <c r="I32" i="42"/>
  <c r="I62" i="42" s="1"/>
  <c r="I31" i="42"/>
  <c r="I61" i="42" s="1"/>
  <c r="N30" i="42"/>
  <c r="I30" i="42"/>
  <c r="I60" i="42" s="1"/>
  <c r="A30" i="42"/>
  <c r="O81" i="43" l="1"/>
  <c r="I138" i="41" l="1"/>
  <c r="N137" i="41"/>
  <c r="I137" i="41"/>
  <c r="A137" i="41"/>
  <c r="N127" i="41"/>
  <c r="I103" i="41"/>
  <c r="N102" i="41"/>
  <c r="I102" i="41"/>
  <c r="A102" i="41"/>
  <c r="I53" i="41"/>
  <c r="I140" i="41" s="1"/>
  <c r="N52" i="41"/>
  <c r="I52" i="41"/>
  <c r="I139" i="41" s="1"/>
  <c r="A52" i="41"/>
  <c r="A139" i="41" s="1"/>
  <c r="N139" i="41" l="1"/>
  <c r="P25" i="9" l="1"/>
  <c r="P19" i="9"/>
  <c r="K18" i="9"/>
  <c r="I18" i="9"/>
  <c r="O24" i="9"/>
  <c r="O23" i="9"/>
  <c r="O16" i="9"/>
  <c r="J16" i="9"/>
  <c r="K6" i="9"/>
  <c r="K26" i="9" s="1"/>
  <c r="I15" i="40" l="1"/>
  <c r="O12" i="40"/>
  <c r="K12" i="40"/>
  <c r="J12" i="40"/>
  <c r="I12" i="40"/>
  <c r="A12" i="40"/>
  <c r="I15" i="39"/>
  <c r="N12" i="39"/>
  <c r="M12" i="39"/>
  <c r="I12" i="39"/>
  <c r="A12" i="39"/>
  <c r="P21" i="9" l="1"/>
  <c r="P22" i="9"/>
  <c r="P8" i="9"/>
  <c r="P9" i="9"/>
  <c r="P10" i="9"/>
  <c r="P11" i="9"/>
  <c r="P12" i="9"/>
  <c r="P15" i="9"/>
  <c r="P17" i="9"/>
  <c r="P7" i="9"/>
  <c r="O20" i="9"/>
  <c r="O21" i="9"/>
  <c r="O22" i="9"/>
  <c r="O25" i="9"/>
  <c r="O19" i="9"/>
  <c r="O8" i="9"/>
  <c r="O9" i="9"/>
  <c r="O10" i="9"/>
  <c r="O11" i="9"/>
  <c r="O12" i="9"/>
  <c r="O13" i="9"/>
  <c r="O14" i="9"/>
  <c r="O15" i="9"/>
  <c r="O17" i="9"/>
  <c r="O7" i="9"/>
  <c r="I6" i="9"/>
  <c r="I26" i="9" s="1"/>
  <c r="O6" i="9" l="1"/>
  <c r="G18" i="9" l="1"/>
  <c r="H14" i="9"/>
  <c r="H6" i="9" l="1"/>
  <c r="G6" i="9"/>
  <c r="G26" i="9" s="1"/>
  <c r="E18" i="9" l="1"/>
  <c r="E6" i="9"/>
  <c r="E26" i="9" l="1"/>
  <c r="O18" i="9"/>
  <c r="O26" i="9" s="1"/>
  <c r="C18" i="9"/>
  <c r="C6" i="9"/>
  <c r="C26" i="9" l="1"/>
  <c r="V9" i="9" l="1"/>
  <c r="J13" i="9" l="1"/>
  <c r="L24" i="9"/>
  <c r="L16" i="9"/>
  <c r="J24" i="9"/>
  <c r="F24" i="9"/>
  <c r="F18" i="9" s="1"/>
  <c r="H20" i="9"/>
  <c r="P20" i="9" s="1"/>
  <c r="F14" i="9"/>
  <c r="P14" i="9" s="1"/>
  <c r="H24" i="9"/>
  <c r="F6" i="9" l="1"/>
  <c r="F26" i="9" s="1"/>
  <c r="H18" i="9"/>
  <c r="H26" i="9" s="1"/>
  <c r="P23" i="9"/>
  <c r="L18" i="9"/>
  <c r="P24" i="9"/>
  <c r="P18" i="9" s="1"/>
  <c r="L6" i="9"/>
  <c r="P16" i="9"/>
  <c r="J18" i="9"/>
  <c r="J6" i="9"/>
  <c r="P13" i="9"/>
  <c r="D18" i="9"/>
  <c r="D6" i="9"/>
  <c r="L22" i="4"/>
  <c r="L23" i="4"/>
  <c r="L26" i="4"/>
  <c r="L20" i="4"/>
  <c r="F6" i="4"/>
  <c r="H6" i="4"/>
  <c r="J6" i="4"/>
  <c r="H19" i="4"/>
  <c r="F19" i="4"/>
  <c r="L8" i="4"/>
  <c r="L9" i="4"/>
  <c r="L10" i="4"/>
  <c r="L11" i="4"/>
  <c r="L12" i="4"/>
  <c r="L13" i="4"/>
  <c r="L14" i="4"/>
  <c r="L15" i="4"/>
  <c r="L16" i="4"/>
  <c r="L17" i="4"/>
  <c r="L7" i="4"/>
  <c r="K21" i="4"/>
  <c r="K22" i="4"/>
  <c r="K23" i="4"/>
  <c r="K24" i="4"/>
  <c r="K25" i="4"/>
  <c r="K26" i="4"/>
  <c r="K20" i="4"/>
  <c r="K8" i="4"/>
  <c r="K9" i="4"/>
  <c r="K10" i="4"/>
  <c r="K11" i="4"/>
  <c r="K12" i="4"/>
  <c r="K13" i="4"/>
  <c r="K14" i="4"/>
  <c r="K15" i="4"/>
  <c r="K16" i="4"/>
  <c r="K17" i="4"/>
  <c r="K7" i="4"/>
  <c r="L26" i="9" l="1"/>
  <c r="J26" i="9"/>
  <c r="K6" i="4"/>
  <c r="K19" i="4"/>
  <c r="L6" i="4"/>
  <c r="D26" i="9"/>
  <c r="K27" i="4" l="1"/>
  <c r="P6" i="9" l="1"/>
  <c r="P26" i="9" s="1"/>
  <c r="Q7" i="9" l="1"/>
  <c r="J25" i="4"/>
  <c r="L25" i="4" s="1"/>
  <c r="Q22" i="9" l="1"/>
  <c r="Q16" i="9"/>
  <c r="Q23" i="9"/>
  <c r="Q17" i="9"/>
  <c r="Q14" i="9"/>
  <c r="Q12" i="9"/>
  <c r="Q25" i="9"/>
  <c r="Q20" i="9"/>
  <c r="Q11" i="9"/>
  <c r="Q21" i="9"/>
  <c r="Q24" i="9"/>
  <c r="Q15" i="9"/>
  <c r="Q19" i="9"/>
  <c r="Q13" i="9"/>
  <c r="Q8" i="9"/>
  <c r="Q10" i="9"/>
  <c r="Q26" i="9"/>
  <c r="Q9" i="9"/>
  <c r="R9" i="4"/>
  <c r="Q6" i="9" l="1"/>
  <c r="Q18" i="9"/>
  <c r="J21" i="4"/>
  <c r="J24" i="4"/>
  <c r="L24" i="4" s="1"/>
  <c r="I6" i="4"/>
  <c r="I19" i="4"/>
  <c r="L21" i="4" l="1"/>
  <c r="L19" i="4" s="1"/>
  <c r="L27" i="4" s="1"/>
  <c r="J19" i="4"/>
  <c r="J27" i="4" s="1"/>
  <c r="I27" i="4"/>
  <c r="G19" i="4"/>
  <c r="E19" i="4"/>
  <c r="D19" i="4"/>
  <c r="C19" i="4"/>
  <c r="H27" i="4"/>
  <c r="G6" i="4"/>
  <c r="F27" i="4"/>
  <c r="E6" i="4"/>
  <c r="E27" i="4" s="1"/>
  <c r="D6" i="4"/>
  <c r="D27" i="4" s="1"/>
  <c r="M7" i="4" s="1"/>
  <c r="C6" i="4"/>
  <c r="C27" i="4" s="1"/>
  <c r="G27" i="4" l="1"/>
  <c r="M26" i="4"/>
  <c r="M24" i="4"/>
  <c r="M22" i="4"/>
  <c r="M20" i="4"/>
  <c r="M17" i="4"/>
  <c r="M15" i="4"/>
  <c r="M13" i="4"/>
  <c r="M11" i="4"/>
  <c r="M9" i="4"/>
  <c r="M27" i="4"/>
  <c r="M25" i="4"/>
  <c r="M23" i="4"/>
  <c r="M21" i="4"/>
  <c r="M16" i="4"/>
  <c r="M14" i="4"/>
  <c r="M12" i="4"/>
  <c r="M10" i="4"/>
  <c r="M8" i="4"/>
  <c r="M6" i="4" l="1"/>
  <c r="M19" i="4"/>
</calcChain>
</file>

<file path=xl/comments1.xml><?xml version="1.0" encoding="utf-8"?>
<comments xmlns="http://schemas.openxmlformats.org/spreadsheetml/2006/main">
  <authors>
    <author>Балан Наталья</author>
  </authors>
  <commentList>
    <comment ref="N4" authorId="0" shape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НАРАСТАЮЩИЙ ИТОГ</t>
        </r>
      </text>
    </comment>
  </commentList>
</comments>
</file>

<file path=xl/comments2.xml><?xml version="1.0" encoding="utf-8"?>
<comments xmlns="http://schemas.openxmlformats.org/spreadsheetml/2006/main">
  <authors>
    <author>Балан Наталья</author>
  </authors>
  <commentList>
    <comment ref="N4" authorId="0" shape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НАРАСТАЮЩИЙ ИТОГ</t>
        </r>
      </text>
    </comment>
  </commentList>
</comments>
</file>

<file path=xl/sharedStrings.xml><?xml version="1.0" encoding="utf-8"?>
<sst xmlns="http://schemas.openxmlformats.org/spreadsheetml/2006/main" count="2056" uniqueCount="1114">
  <si>
    <t>Итого</t>
  </si>
  <si>
    <t>Пищевая промышленность</t>
  </si>
  <si>
    <t>АПК</t>
  </si>
  <si>
    <t>Химическая и нефтехимическая промышленность</t>
  </si>
  <si>
    <t>Приложение № 4</t>
  </si>
  <si>
    <t>Растениеводство</t>
  </si>
  <si>
    <t>Животноводство</t>
  </si>
  <si>
    <t>№
п/п</t>
  </si>
  <si>
    <t>Направление</t>
  </si>
  <si>
    <t>ИТОГО</t>
  </si>
  <si>
    <t>кол-во</t>
  </si>
  <si>
    <t>евро</t>
  </si>
  <si>
    <t>уд. Вес, %</t>
  </si>
  <si>
    <t>Промышленность</t>
  </si>
  <si>
    <t>Швейная промышленность</t>
  </si>
  <si>
    <t>Обувная промышленность</t>
  </si>
  <si>
    <t>Бумажная промышленность</t>
  </si>
  <si>
    <t>Машиностроение</t>
  </si>
  <si>
    <t>Мукомольная промышленность</t>
  </si>
  <si>
    <t>Электроэнергетика</t>
  </si>
  <si>
    <t>Добывающая промышленность</t>
  </si>
  <si>
    <t>Строительная промышленность</t>
  </si>
  <si>
    <t>Черная и цветная металлургия</t>
  </si>
  <si>
    <t>Переработка сельхоз. продукции</t>
  </si>
  <si>
    <t>Производство плодов, ягод</t>
  </si>
  <si>
    <t>Садоводство</t>
  </si>
  <si>
    <t>Мелиорация</t>
  </si>
  <si>
    <t>Овощеводство</t>
  </si>
  <si>
    <t>*Валютой кредитования выступают росс. руб., долл. США, Евро, руб. ПМР. Для анализа за основу была принята валюта – Евро. 
Для конвертации сумм кредитов в иных валютах применялись средневзвешенные курсы валют за соответствующий период.</t>
  </si>
  <si>
    <t>1 кв.2021</t>
  </si>
  <si>
    <t>дол</t>
  </si>
  <si>
    <t>коэф</t>
  </si>
  <si>
    <t>Долл. США</t>
  </si>
  <si>
    <t>Евро</t>
  </si>
  <si>
    <t>4%</t>
  </si>
  <si>
    <t>10%</t>
  </si>
  <si>
    <t>покупка основных средств (культиватор Salford RTS I-2116; агрегат Mzuri Pro-Til 6 T Select; трактор Гусеничный Caterpillar MT 865 C; дождевальная машина, 8 единиц, Марка: URAPIVOT, Grupo Chamartin S.A. (CHAMSA), оборудование и комплектующие для монтажа трубопроводной системы (пр-во Испания) )</t>
  </si>
  <si>
    <t>долл.США</t>
  </si>
  <si>
    <t>54</t>
  </si>
  <si>
    <t>30.06.2021</t>
  </si>
  <si>
    <t>951/7-08</t>
  </si>
  <si>
    <t>Слободзейский КАРАГАШ ЛЕНИНА 91 "А"</t>
  </si>
  <si>
    <t>Предприятие АПК</t>
  </si>
  <si>
    <t>ООО "АГРОФИРМА "СОЛНЦЕ-ДАР"</t>
  </si>
  <si>
    <t>покупка основных средств (погрузчик фронтальный 955Т)</t>
  </si>
  <si>
    <t>14.06.2021</t>
  </si>
  <si>
    <t>944/7-08</t>
  </si>
  <si>
    <t>Григориопольский район, с.Малаешты ул. Фрунзе, 23</t>
  </si>
  <si>
    <t>Промышленность строительных материалов</t>
  </si>
  <si>
    <t>СООО "АНДОРКОМ"</t>
  </si>
  <si>
    <t>покупка основных средств (доильный зал, охладитель молока);  ремонт/модернизация строений (известь строительная, цемент; материалы для реконструкции кровли (бетон, доска, котелец и т.д.); строительные материалы; строительные  металлоизделия; кровельные, стеновые панели )</t>
  </si>
  <si>
    <t>83</t>
  </si>
  <si>
    <t>04.06.2021</t>
  </si>
  <si>
    <t>947/7-08</t>
  </si>
  <si>
    <t>Рыбницкий район, с. Строенцы</t>
  </si>
  <si>
    <t xml:space="preserve">Сельское хозяйство </t>
  </si>
  <si>
    <t>ООО "СТРОЕНЦЫ"</t>
  </si>
  <si>
    <t>покупка основных средств (приобретение рассады земляники сорта Мармолада (А) в количестве 365 400 штук,  Укладчика пленки и тоннелей УПТ-1 с подкормочным приспособлением, с двумя комплектами пробивочных колес,  Укладчика пленки и тоннелей УПТ-1 в комплектации дугоукладчика,  капельной ленты Akvaslim, полотна полиэтиленового.)</t>
  </si>
  <si>
    <t>36</t>
  </si>
  <si>
    <t>17.06.2021</t>
  </si>
  <si>
    <t>946/7-08</t>
  </si>
  <si>
    <t>г. Бендеры, ул. Суворова, 114</t>
  </si>
  <si>
    <t>Выращивание картофеля, капусты пекинской,овощей, яблок, черешни, сливы, ягод, плодов.</t>
  </si>
  <si>
    <t>ООО "ПОЛЮС-АГРО"</t>
  </si>
  <si>
    <t>покупка основных средств (комплектующие для капельного орошения; сетка ограждения, проволока оцинкованная; трубы напорные из полиэтилена; деревянный брус, насосы, фурнитура, счетчики воды, фильтры с комплектующими, инструменты для монтажа; столбы железобетонные)</t>
  </si>
  <si>
    <t>60</t>
  </si>
  <si>
    <t>945/7-08</t>
  </si>
  <si>
    <t>г. Тирасполь, пер. Труда 7</t>
  </si>
  <si>
    <t>Растениеводство (производство плодов) ореховый сад</t>
  </si>
  <si>
    <t>ООО "ЭКО САД"</t>
  </si>
  <si>
    <t>ЗАО "Агропромбанк"</t>
  </si>
  <si>
    <t>Инвестиционные цели, а именно на приобретение основных средств -приобретение ПЭ труб и агрегатов согласно контрактов.</t>
  </si>
  <si>
    <t>73</t>
  </si>
  <si>
    <t>ПМР, г. Тирасполь, ул. Шевченко, д. 86</t>
  </si>
  <si>
    <t>Промышленность (промышленность строительных материалов)</t>
  </si>
  <si>
    <t>Закрытое акционерное общество "УПТК-СТРОЙ"</t>
  </si>
  <si>
    <t>приобретение основных средств — машин и механизмов для обеспечения объектов строительства</t>
  </si>
  <si>
    <t>72</t>
  </si>
  <si>
    <t>Строительство (общестроительные организации)</t>
  </si>
  <si>
    <t>Закрытое акционерное общество "СУ-28”</t>
  </si>
  <si>
    <t>приобретение основных средств для модернизации и обновления производства</t>
  </si>
  <si>
    <t>71</t>
  </si>
  <si>
    <t>ООО "Винпласт"</t>
  </si>
  <si>
    <t>ОАО "Эксимбанк"</t>
  </si>
  <si>
    <t>2111</t>
  </si>
  <si>
    <t>Слободзейский район, с.Глиное ул.Б.Главана д.2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</si>
  <si>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семеноводство, картофелеводство и овощеводство, производство масличных культур, организация по производству масличных культур). .</t>
  </si>
  <si>
    <t>ООО "Золотой Телец"</t>
  </si>
  <si>
    <t>на приобретение основных средств согласно заключенных договоров дождевальной машины и трубы ПЭ.</t>
  </si>
  <si>
    <t>12.05.2021</t>
  </si>
  <si>
    <t>Слободзейский район, с.Глиное ул.Ленина д.56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</si>
  <si>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 и производство масличных культур, организация по производству масличных культур)</t>
  </si>
  <si>
    <t>ООО "Спикул"</t>
  </si>
  <si>
    <t xml:space="preserve"> на строительство, (ремонт, реконструкция) оросительных систем и приобретение основных средств согласно заключенных договоров</t>
  </si>
  <si>
    <t>Дубоссарский район, г.Дубоссары</t>
  </si>
  <si>
    <t>Сельское хозяйство, (подотрасль -растениеводство, производство зерновых, оказание услуг по хранению, сушке и переработке зерна и масляничных культур, картофелеводство)</t>
  </si>
  <si>
    <t>ООО "Лендер Агроприм"</t>
  </si>
  <si>
    <t>ЗАО "Приднестровский Сбербанк"</t>
  </si>
  <si>
    <t>разница между общей процентной ставкой по кредиту и 6 (шестью) процентами годовых</t>
  </si>
  <si>
    <t>общая процент- ная ставка по кредиту</t>
  </si>
  <si>
    <t>цель кредитования</t>
  </si>
  <si>
    <t>размер кредита по кредитному договору, (рубли ПМР)</t>
  </si>
  <si>
    <t>валюта кредита</t>
  </si>
  <si>
    <t>размер кредита по кредитному договору, (валюта)</t>
  </si>
  <si>
    <t>срок кредита по кредит- ному договору, месяцев</t>
  </si>
  <si>
    <t>дата предостав- ления кредита заемщику</t>
  </si>
  <si>
    <t>дата заклю- чения кредит- ного договора</t>
  </si>
  <si>
    <t>номер кредит- ного договора</t>
  </si>
  <si>
    <t>место нахож- дения заемщика</t>
  </si>
  <si>
    <t>отрасль (под- отрасль)</t>
  </si>
  <si>
    <t>полное наимено- вание заемщика</t>
  </si>
  <si>
    <t>Фактическая сумма субсиди- рования из средств республи- канского бюджета, рубли Приднестровской Молдавской Республики</t>
  </si>
  <si>
    <t>Сведения o кредитном договоре</t>
  </si>
  <si>
    <t>Сведения о заемщике</t>
  </si>
  <si>
    <t>№ п/п</t>
  </si>
  <si>
    <t>РЕЕСТР</t>
  </si>
  <si>
    <t>Размер уменьшения налога на доходы, фактически произведеный по выданному кредиту, рубли ПМР</t>
  </si>
  <si>
    <t>Полное наименование заемщика</t>
  </si>
  <si>
    <t>Отрасль 
(подотрасль)
экономики</t>
  </si>
  <si>
    <t>Место нахождения заемщика</t>
  </si>
  <si>
    <t>Номер кредитного договора</t>
  </si>
  <si>
    <t>Дата заключения кредитного договора</t>
  </si>
  <si>
    <t xml:space="preserve">дата предоставления кредита заемщику </t>
  </si>
  <si>
    <t>срок кредита, мес.</t>
  </si>
  <si>
    <t xml:space="preserve">размер кредита по кредитному договору </t>
  </si>
  <si>
    <t>валюта
кредита</t>
  </si>
  <si>
    <t>Цель кредитования</t>
  </si>
  <si>
    <t>Общая процентная ставка по кредиту</t>
  </si>
  <si>
    <t>Льготная процентная ставка</t>
  </si>
  <si>
    <t>ЗАО "Каменский консервный завод"</t>
  </si>
  <si>
    <t>Плодоовощная промышленность (производство плодоовощных консервов)</t>
  </si>
  <si>
    <t>ПМР, г. Каменка, ул. Кирова, д. 7</t>
  </si>
  <si>
    <t>20.07.2020 г.</t>
  </si>
  <si>
    <t>27.07.2020 г.</t>
  </si>
  <si>
    <t>пополнение оборотных средств</t>
  </si>
  <si>
    <t>ЗАО "Рыбницкий хлебокомбинат"</t>
  </si>
  <si>
    <t>Пищевая промышленность (производство хлеба и хлебобулочных изделий)</t>
  </si>
  <si>
    <t>ПМР, г. Рыбница, ул. Мичурина, д. 47</t>
  </si>
  <si>
    <t>10.08.2020 г.</t>
  </si>
  <si>
    <t>12.08.2020 г.</t>
  </si>
  <si>
    <t xml:space="preserve">руб. ПМР </t>
  </si>
  <si>
    <t>05.10.2020 г.</t>
  </si>
  <si>
    <t>14.10.2020 г.</t>
  </si>
  <si>
    <t>ООО "Кураков-Агро"</t>
  </si>
  <si>
    <t>Сельское хозяйство</t>
  </si>
  <si>
    <t>ПМР, Рыбницкий р-н, с. Колбасна, ул. Зеленая балка, д. 33</t>
  </si>
  <si>
    <t>11.08.2020 г.</t>
  </si>
  <si>
    <t>21.08.2020 г.</t>
  </si>
  <si>
    <t>ЗАО "Бендерский комбинат хлебопродуктов"</t>
  </si>
  <si>
    <t>Сельское хозяйство (выращивание зерновых и масличных культур), промышленность (мукомольно-крупяная и комбикормовя промышленность)</t>
  </si>
  <si>
    <t>ПМР, г. Бендеры, ул. Ленинградская, д. 5</t>
  </si>
  <si>
    <t>21.09.2020 г.</t>
  </si>
  <si>
    <t>20.10.2020 г.</t>
  </si>
  <si>
    <t>16.10.2020 г.</t>
  </si>
  <si>
    <t>05.11.2020 г.</t>
  </si>
  <si>
    <t>КФХ Куликовский Игорь Владимирович</t>
  </si>
  <si>
    <t>Растениеводство (за исключением грибоводства), в том числе грибоводство, садоводство.</t>
  </si>
  <si>
    <t>Дубоссарский район, с. Новая Лунга</t>
  </si>
  <si>
    <t>01.10.2020 г.</t>
  </si>
  <si>
    <t>ИП Реутов Николай Иванович</t>
  </si>
  <si>
    <t>Производств. Изготовление, реализация, установка и ремонт изделий из дерева, металла и гипса, в том числе плотницкие работы.</t>
  </si>
  <si>
    <t>г. Тирасполь, пр. Магистральный,12Б, мастерская лит.Б7.</t>
  </si>
  <si>
    <t>01.12.2020 г.</t>
  </si>
  <si>
    <t>КФХ Бурлака Олег Валентинович</t>
  </si>
  <si>
    <t>Растениеводство (за исключением грибоводства), в том числе цветоводство, садоводство.</t>
  </si>
  <si>
    <t>Каменский район, с. Катериновка</t>
  </si>
  <si>
    <t>15.12.2020 г.</t>
  </si>
  <si>
    <t>ООО "Агрофирма "Ванко"</t>
  </si>
  <si>
    <t>Сельское хозяйство (производство зерновых и масличных культур)</t>
  </si>
  <si>
    <t>ПМР, Слободзейский р-н, с. Фрунзе, ул. 60 лет Октября, д. 4, кв. 12</t>
  </si>
  <si>
    <t>27.11.2020 г.</t>
  </si>
  <si>
    <t>16.12.2020 г.</t>
  </si>
  <si>
    <t>ООО "Хайлань"</t>
  </si>
  <si>
    <t>ПМР, г. Слободзея, ул. Фрунзе, д. 23</t>
  </si>
  <si>
    <t>175</t>
  </si>
  <si>
    <t>ООО "Агрокомпасс"</t>
  </si>
  <si>
    <t>Сельское хозяйство (выращивание зерновых и масличных культур)</t>
  </si>
  <si>
    <t>173</t>
  </si>
  <si>
    <t>ООО "Петролюкс"</t>
  </si>
  <si>
    <t>Сельское хозяйство (растениеводство)</t>
  </si>
  <si>
    <t>ПМР, г. Рыбница, ул. Чернышевского, д. 2</t>
  </si>
  <si>
    <t>03.12.2020 г.</t>
  </si>
  <si>
    <t>25.05.2021г.</t>
  </si>
  <si>
    <t>КФХ Гребенюк Анатолий Анатольевич</t>
  </si>
  <si>
    <t>Рыбницкий район, с. Красненькое</t>
  </si>
  <si>
    <t>ЗАО "Молдавкабель"</t>
  </si>
  <si>
    <t>Кабельная промышленность (производство кабельной продукции)</t>
  </si>
  <si>
    <t>ПМР, г. Бендеры, ул. Индустриальная, д. 10</t>
  </si>
  <si>
    <t>08.12.2020 г.</t>
  </si>
  <si>
    <t>ООО "Племжив агроэлит"</t>
  </si>
  <si>
    <t>Сельское хозяйство (растениеводство, мясное и молочное скотоводство)</t>
  </si>
  <si>
    <t>ПМР, Рыбницкий р-н, с. Ульма, ул. Ленина, д. 33, кв. 2</t>
  </si>
  <si>
    <t>22.12.2020 г.</t>
  </si>
  <si>
    <t>ОАО "Тирнистром"</t>
  </si>
  <si>
    <t>Промышленность нерудных строительных материалов (Организация по добыче, дроблению и обогащению строительного камня, щебня, гравия, песчано-гравийной смеси и строительного песка)</t>
  </si>
  <si>
    <t>ПМР, г. Тирасполь, ул. Энергетиков, д. 97</t>
  </si>
  <si>
    <t>23.12.2020 г.</t>
  </si>
  <si>
    <t>КФХ Попов А.В.</t>
  </si>
  <si>
    <t>Рыбницкий район, с. Попенки</t>
  </si>
  <si>
    <t>КФХ Тетеря П.Б.</t>
  </si>
  <si>
    <t>Каменский район, с. Грушка</t>
  </si>
  <si>
    <t>ПМР, г. Бендеры, ул. Суворова, д. 4Б/1</t>
  </si>
  <si>
    <t>ПМР, г. Бендеры, ул. Калинина, д. 24</t>
  </si>
  <si>
    <t>ПМР, Слободзейский р-н, с. Глиное, ул. Чапаева, д. 115 "А"</t>
  </si>
  <si>
    <t>ПК "Агрофирма Дружба"</t>
  </si>
  <si>
    <t>ПМР, г.Бендеры, с. Протягайловка, ул. Первомайская, д. 5</t>
  </si>
  <si>
    <t>1</t>
  </si>
  <si>
    <t>ООО "ГРИГОРИОПОЛЬСКИЙ КОМБИНАТ ХЛЕБОПРОДУКТОВ"</t>
  </si>
  <si>
    <t>Мукомольно-крупяная и комбикормовая промышленность</t>
  </si>
  <si>
    <t>г. Григориополь, ул. Урицкого, д. 2</t>
  </si>
  <si>
    <t>787/7-08</t>
  </si>
  <si>
    <t>24.07.2020</t>
  </si>
  <si>
    <t>11%</t>
  </si>
  <si>
    <t>8%</t>
  </si>
  <si>
    <t>2</t>
  </si>
  <si>
    <t>ООО "МИТБОР"</t>
  </si>
  <si>
    <t>г. Рыбница, ул. С. Лазо, д. 1/2</t>
  </si>
  <si>
    <t>819/7-08</t>
  </si>
  <si>
    <t>18.09.2020</t>
  </si>
  <si>
    <t>22.09.2020</t>
  </si>
  <si>
    <t>3</t>
  </si>
  <si>
    <t>ООО "ФИАЛЬТ-АГРО"</t>
  </si>
  <si>
    <t>Сельское хозяйство (растениеводство и животноводство)</t>
  </si>
  <si>
    <t>г. Бендеры, ул. Т. Кручок, 13</t>
  </si>
  <si>
    <t>823/7-08</t>
  </si>
  <si>
    <t>23.09.2020</t>
  </si>
  <si>
    <t>24.09.2020</t>
  </si>
  <si>
    <t>ООО  "МИАЗ"</t>
  </si>
  <si>
    <t>Сельское хозяйство, растениеводство</t>
  </si>
  <si>
    <t>Слободзейский район, с. Глиное, ул. Синько 72</t>
  </si>
  <si>
    <t>835/7-08</t>
  </si>
  <si>
    <t>08.10.2020</t>
  </si>
  <si>
    <t>09.10.2020</t>
  </si>
  <si>
    <t>ООО "ПАЛРОМ"</t>
  </si>
  <si>
    <t>г. Рыбница, ул. Кирова, д. 169, корп. 2</t>
  </si>
  <si>
    <t>853/7-08</t>
  </si>
  <si>
    <t>ООО "ЕВРОРОСТАГРО"</t>
  </si>
  <si>
    <t>Слободзейский район, с.Суклея Гребеницкая дорога 5а</t>
  </si>
  <si>
    <t>862/7-08</t>
  </si>
  <si>
    <t>ООО "БОНДАРЕНКО"</t>
  </si>
  <si>
    <t>Рыбницкий р-н, с. Станиславка, ул. Молодежная, д, 240</t>
  </si>
  <si>
    <t>870/7-08</t>
  </si>
  <si>
    <t>КФХ Белека В.С.</t>
  </si>
  <si>
    <t>Рыбницкий р-н, с. Выхватинцы, пер. Мелиораторов, д.2, к.2</t>
  </si>
  <si>
    <t>682/7-09</t>
  </si>
  <si>
    <t>КФХ Белека В.В.</t>
  </si>
  <si>
    <t>г. Рыбница, ул. Заречная, д. 48, к. 1, кв. 37</t>
  </si>
  <si>
    <t>681/7-09</t>
  </si>
  <si>
    <t>КФХ Поя С.В.</t>
  </si>
  <si>
    <t>г. Рыбница, ул. Вальченко, д. 53, кв. 1</t>
  </si>
  <si>
    <t>683/7-09</t>
  </si>
  <si>
    <t>ООО "АгроМир"</t>
  </si>
  <si>
    <t>Сельскохозяйственное производство</t>
  </si>
  <si>
    <t>Слободзейский район, с.Фрунзе, ул. Советская, д. 7.</t>
  </si>
  <si>
    <t>ООО ТПФ "Интерцентр-Люкс"</t>
  </si>
  <si>
    <t>Швейное производство</t>
  </si>
  <si>
    <t>г. Тирасполь, ул. Котовского, дом 4.</t>
  </si>
  <si>
    <t>ООО "Агролиния"</t>
  </si>
  <si>
    <t xml:space="preserve">производство с/х продукции (зерновых первой и второй группы, семян подсолнечника и льна). </t>
  </si>
  <si>
    <t xml:space="preserve">Слободзейский район, с. Кицканы, ул. Котовского, 33. </t>
  </si>
  <si>
    <t>ООО "Сады Приднестровья"</t>
  </si>
  <si>
    <t xml:space="preserve">Производство, заготовка, переработка с/х продукции. </t>
  </si>
  <si>
    <t>Слободзейский район, с. Кицканы, ул. Котовского, д. 33.</t>
  </si>
  <si>
    <t xml:space="preserve">производство и реализация сельхозпродукции, специализация на растениеводстве, овощеводстве, садоводстве и виноградарстве. </t>
  </si>
  <si>
    <t>ООО "Агрохолдинг"</t>
  </si>
  <si>
    <t>Сельское хозяйство, производство зерновых I и II группы, масличных культур и иных продуктов растениеводства.</t>
  </si>
  <si>
    <t>Григориопольский район. Г. Григориополь, ул. Урицкого, д.2</t>
  </si>
  <si>
    <t>ООО С/х фирма "Миорица"</t>
  </si>
  <si>
    <t>производство с/х продукции, выращивание зерновых культур</t>
  </si>
  <si>
    <t xml:space="preserve">Слободзейский район, с. Суклея, 
ул. Гагарина, д. 90.
</t>
  </si>
  <si>
    <t>ООО "Рист"</t>
  </si>
  <si>
    <t>Производство и реализация сельскохозяйственной  продукции</t>
  </si>
  <si>
    <t>Рыбницкий р-н с.Мокра , ул. Коммунаров 77</t>
  </si>
  <si>
    <t>03.12.2020</t>
  </si>
  <si>
    <t>19.02.2021</t>
  </si>
  <si>
    <t>ООО "Агрикол ППК"</t>
  </si>
  <si>
    <t>Сельское хозяйство, (подотрасль -растениеводство, производство зерновых, картофелеводство и овощеводство, производство плодов, ягод и винограда)</t>
  </si>
  <si>
    <t xml:space="preserve">Григориопольский район,   с.Малаешты, ул. 28 Июня, 16 </t>
  </si>
  <si>
    <t>28.01.2020</t>
  </si>
  <si>
    <t>Всего</t>
  </si>
  <si>
    <t>Сведения о кредитном договоре</t>
  </si>
  <si>
    <t xml:space="preserve">Размер уменьшения налога на доходы, фактически произведеный по выданному кредиту,
 руб. </t>
  </si>
  <si>
    <t>Дата предоставления кредита заемщику (первый транш)</t>
  </si>
  <si>
    <t>срок кредита по кредитному договору, месяцев</t>
  </si>
  <si>
    <t>ЗАО "Швейная фирма "Вестра"</t>
  </si>
  <si>
    <t>Промышленность (швейное производство)</t>
  </si>
  <si>
    <t xml:space="preserve"> г. Бендеры, 
ул. Лазо, д.16</t>
  </si>
  <si>
    <t>137</t>
  </si>
  <si>
    <t>11.12.2018г.</t>
  </si>
  <si>
    <t>14.12.2018г.</t>
  </si>
  <si>
    <t>модернизация и обновление швейного производства (приобретение оборудования по договорам и контрактам)</t>
  </si>
  <si>
    <t>13.0</t>
  </si>
  <si>
    <t>6.0 %</t>
  </si>
  <si>
    <t>ЗАО "Букет Молдавии"</t>
  </si>
  <si>
    <t>Промышленность (производство и переработка винопродукции)</t>
  </si>
  <si>
    <t>г. Дубоссары,
ул. Свердлова, 109</t>
  </si>
  <si>
    <t>138</t>
  </si>
  <si>
    <t>18.12.2018г.</t>
  </si>
  <si>
    <t>58</t>
  </si>
  <si>
    <t>модернизация и обновление производства (приобретаемые товары, продукция, оборудование по договорам и контрактам)</t>
  </si>
  <si>
    <t>кредит погашен в августе 2019 года</t>
  </si>
  <si>
    <t>ООО "ЕвроРостАгро"</t>
  </si>
  <si>
    <t>Агропромышленный комплекс (производство плодов)</t>
  </si>
  <si>
    <t>Слободзейский р-н, с. Суклея, Гребеницкая дорога, д. 5 А</t>
  </si>
  <si>
    <t>15.02.2019г.</t>
  </si>
  <si>
    <t>26.02.2019г.</t>
  </si>
  <si>
    <t>модернизация и техническое перевооружение основных средств в сельском хозяйстве, в производстве плодов (приобретение саженцев для сада, а так же оборудования, комплектующих для системы поддержки и системы капельного орошения)</t>
  </si>
  <si>
    <t>10.0</t>
  </si>
  <si>
    <t>3.0 %</t>
  </si>
  <si>
    <t>20.05.2019г.</t>
  </si>
  <si>
    <t>24.05.2019г.</t>
  </si>
  <si>
    <t>строительство комплекса по хранению и переработке фруктов</t>
  </si>
  <si>
    <t>ОАО "Флоаре"</t>
  </si>
  <si>
    <t>Легкая промышленность (обувное производство)</t>
  </si>
  <si>
    <t>г. Бендеры, ул. Коммунистическая, д.181</t>
  </si>
  <si>
    <t>07.03.2019г.</t>
  </si>
  <si>
    <t>модернизация и обновление обувного производства (приобретение оборудования по договорам и контрактам)</t>
  </si>
  <si>
    <t>11.0</t>
  </si>
  <si>
    <t>4.0 %</t>
  </si>
  <si>
    <t>ЗАО "ОФ Тигина"</t>
  </si>
  <si>
    <t>г. Бендеры, ул. Кишиневская, д.20</t>
  </si>
  <si>
    <t>21.02.2019г.</t>
  </si>
  <si>
    <t>14.03.2019г.</t>
  </si>
  <si>
    <t>ООО "Темп-групп"</t>
  </si>
  <si>
    <t>Агропромышленный комплекс (производство мяса птицы)</t>
  </si>
  <si>
    <t>Дубоссаркий р-н, с.Дзержинское, ул.Свердлова, д.1а</t>
  </si>
  <si>
    <t>27.03.2019г.</t>
  </si>
  <si>
    <t>04.04.2019г.</t>
  </si>
  <si>
    <t>расширение и модернизация производства для выращивания птицы (приобретение оборудования для корпусов птицы и стеновых панелей)</t>
  </si>
  <si>
    <t>3.0%</t>
  </si>
  <si>
    <t>ООО "АГРО-ФРУКТ"</t>
  </si>
  <si>
    <t>Агропромышленный комплекс (картофелеводство, овощеводство, производство плодов)</t>
  </si>
  <si>
    <t xml:space="preserve">Григориопольский р-н, с.Малаешты, ул.Ленина, д. б/н </t>
  </si>
  <si>
    <t>01.04.2019г.</t>
  </si>
  <si>
    <t>модернизания и техническое перевооружение основных средств (реконструкция холодильной камеры, приобретение с/х техники и оборудования)</t>
  </si>
  <si>
    <t>ООО "Фикс"</t>
  </si>
  <si>
    <t>Сельское хозяйство (картофелеводство и овощеводство)</t>
  </si>
  <si>
    <t>Слободзейский р-н, с. Терновка, ул. Ленина, д. 20/2</t>
  </si>
  <si>
    <t>92</t>
  </si>
  <si>
    <t>14.06.2019г.</t>
  </si>
  <si>
    <t>27.06.2019г.</t>
  </si>
  <si>
    <t>приобретение контейнеров для хранения овощей и сельскохозяйственной техники</t>
  </si>
  <si>
    <t>Сельское хозяйство (выращивание овощных культур, а также зерновых, технических культур (кукуруза))</t>
  </si>
  <si>
    <t>ПМР, Слободзейский р-н, с. Терновка, ул. Ленина, д. 20/2</t>
  </si>
  <si>
    <t>25.05.2020г.</t>
  </si>
  <si>
    <t>22.07.2020 г.</t>
  </si>
  <si>
    <t>долл. США</t>
  </si>
  <si>
    <t>приобретение оборудования (дождевальных машин)</t>
  </si>
  <si>
    <t>ООО "Терра ностра"</t>
  </si>
  <si>
    <t xml:space="preserve"> Сельское хозяйство (животноводство)</t>
  </si>
  <si>
    <t>ПМР, Рыбницкий р-н, с. Бутучаны, ул. Новоселов, д. 20</t>
  </si>
  <si>
    <t>17.06.2019г.</t>
  </si>
  <si>
    <t>01.07.2019г.</t>
  </si>
  <si>
    <t>приобретение сельскохозяйственной техники и оборудования для заготовки</t>
  </si>
  <si>
    <t xml:space="preserve"> Сельское хозяйство (сельскохозяйственное производство)</t>
  </si>
  <si>
    <t>28.08.2020г.</t>
  </si>
  <si>
    <t>09.10.2020 г.</t>
  </si>
  <si>
    <t>приобретение племенных нетелей и оборудования по производству сыпучих кормов для животных</t>
  </si>
  <si>
    <t>3%</t>
  </si>
  <si>
    <t>ООО "ТанЛео"</t>
  </si>
  <si>
    <t>Промышленность (мукомольно-крупяная и комбикормовая, мукомольная, крупяная). Торговля и общ. питание</t>
  </si>
  <si>
    <t>ПМР, Слободзейский р-н, с. Карагаш, ул. С. Лазо, д. 102</t>
  </si>
  <si>
    <t>29.11.2019г.</t>
  </si>
  <si>
    <t>10.12.2019г.</t>
  </si>
  <si>
    <t>приобретение оборудования для мельничного комплекса</t>
  </si>
  <si>
    <t>Слободзейский р-н, с. Карагаш, ул. С. Лазо, д. 102</t>
  </si>
  <si>
    <t>97</t>
  </si>
  <si>
    <t>25.06.2019г.</t>
  </si>
  <si>
    <t>28.06.2019г.</t>
  </si>
  <si>
    <t>ГУП "ГК Днестрэнерго"</t>
  </si>
  <si>
    <t>Промышленность (электрические сети)</t>
  </si>
  <si>
    <t>ПМР, г. Тирасполь, ул. Украинская, д. 5</t>
  </si>
  <si>
    <t>14.08.2019г.</t>
  </si>
  <si>
    <t>01.11.2019г.</t>
  </si>
  <si>
    <t>выполнение инвестиционной программы на 2019г. (кап.ремонт подстанций,линий электропередач,зданий и сооружений,реконструкция,модернизация, прочие инвестиционные проекты)</t>
  </si>
  <si>
    <t>кредит погашен в феврале 2020 года</t>
  </si>
  <si>
    <t>ООО "Теллус"</t>
  </si>
  <si>
    <t>Промышленность (обувное производство)</t>
  </si>
  <si>
    <t>ПМР, г. Бендеры, ул. Московская, д. 21/1</t>
  </si>
  <si>
    <t>23.09.2019г.</t>
  </si>
  <si>
    <t>18.11.2019г.</t>
  </si>
  <si>
    <t xml:space="preserve">приобретение оборудования, модернизация и обновление производства </t>
  </si>
  <si>
    <t>ООО "ЕРЭС"</t>
  </si>
  <si>
    <t>Промышленность (электроэнергетика)</t>
  </si>
  <si>
    <t>ПМР, г. Тирасполь, ул. Мира, д. 2</t>
  </si>
  <si>
    <t>26.09.2019г.</t>
  </si>
  <si>
    <t>30.09.2019г.</t>
  </si>
  <si>
    <t>выполнение инвестиционной программы на 2019 год</t>
  </si>
  <si>
    <t>кредит погашен в октябре 2019 года</t>
  </si>
  <si>
    <t>ООО  "ТехАгроПолюс"</t>
  </si>
  <si>
    <t>Сельское хозяйство (картофелеводство, производство зерновых и масленичных культур)</t>
  </si>
  <si>
    <t>24.10.2019г.</t>
  </si>
  <si>
    <t>22.11.2019г.</t>
  </si>
  <si>
    <t xml:space="preserve">приобретение двух дождевальных установок, а также полиэтиленовых труб и фитингов для создания системы гидрантов и подземного трубопровода </t>
  </si>
  <si>
    <t>ООО "ТехАгроПолюс"</t>
  </si>
  <si>
    <t>Сельское хозяйство (сельскохозяйственное производство) - картофелеводство, производство зерновых и масленичных культур</t>
  </si>
  <si>
    <t>15.07.2020г.</t>
  </si>
  <si>
    <t>28.07.2020г.</t>
  </si>
  <si>
    <t>приобретение поливальных установок, дождевальной машины, полиэтиленовых труб для водоснабжения и комплектующих к ним, оплаты работ монтажа и строительства оросительной системы</t>
  </si>
  <si>
    <t>Сельское хозяйство  (животноводство)</t>
  </si>
  <si>
    <t>05.11.2019г.</t>
  </si>
  <si>
    <t>приобретение сельскохозяйственной техники  для заготовки и раздачи кормов</t>
  </si>
  <si>
    <t xml:space="preserve"> Сельское хозяйство (мясное и молочное скотоводство)</t>
  </si>
  <si>
    <t>23.04.2020г.</t>
  </si>
  <si>
    <t>06.05.2020г.</t>
  </si>
  <si>
    <t>приобретение фасовочного автомата АДНК39 (сервопривод) для фасовки сметаны, йогурта и других текучих и пастообразных продуктов в готовую тару</t>
  </si>
  <si>
    <t>кредит погашен в мае 2021 года</t>
  </si>
  <si>
    <t>11.07.2019г.</t>
  </si>
  <si>
    <t>01.08.2019г.</t>
  </si>
  <si>
    <t>приобретение сельскохозяйственной техники для заготовки кормов</t>
  </si>
  <si>
    <t>ООО "ДобАгро"</t>
  </si>
  <si>
    <t>Сельское хозяйство (производство плодов, ягод и винограда)</t>
  </si>
  <si>
    <t>ПМР, Слободзейский р-н, с. Парканы, ул. К. Маркса, д. 42</t>
  </si>
  <si>
    <t>28.10.2019г.</t>
  </si>
  <si>
    <t>17.12.2019г.</t>
  </si>
  <si>
    <t>модернизация холодильных камер</t>
  </si>
  <si>
    <t xml:space="preserve">Промышленность нерудных строительных материалов (организация по добыче, дроблению и обогащению строительного камня, щебня, гравия, песчано-гравийной смеси и стороительного песка) </t>
  </si>
  <si>
    <t>14.11.2019г.</t>
  </si>
  <si>
    <t>20.11.2019г.</t>
  </si>
  <si>
    <t>капитальный ремонт шагающих экскаваторов и приобретение основных средств</t>
  </si>
  <si>
    <t>4.0%</t>
  </si>
  <si>
    <t>КФХ Армаш Сергей Дмитриевич</t>
  </si>
  <si>
    <t>г. Бендеры, с. Протягайловка, ул. Гербовецкая, д. 204</t>
  </si>
  <si>
    <t>Приобретение оборудования, приобретение поголовья живых свиней, строительство свиноматочника</t>
  </si>
  <si>
    <t>4,0%</t>
  </si>
  <si>
    <t>КФХ Бондаренко Вячеслав Григорьевич</t>
  </si>
  <si>
    <t>Рыбницкий район, с. Выхватинцы</t>
  </si>
  <si>
    <t>Приобретение оборудования (дождевальная установка, один комплект оросительной системы в разобранном виде)</t>
  </si>
  <si>
    <t>3,0%</t>
  </si>
  <si>
    <t>ООО "Молоток"</t>
  </si>
  <si>
    <t>Строительство. Промышленность (производство строительных металлоизделий)</t>
  </si>
  <si>
    <t>ПМР, г. Бендеры, ул. Индустриальная, д. 105, кв. 24</t>
  </si>
  <si>
    <t>22.01.2020 г.</t>
  </si>
  <si>
    <t>приобретение недвижимого имущества и оборудования</t>
  </si>
  <si>
    <t>ЗАО "УПТК-СТРОЙ"</t>
  </si>
  <si>
    <t>09.01.2020г.</t>
  </si>
  <si>
    <t>21.01.2020г.</t>
  </si>
  <si>
    <t>приобретение установки по производству бетона ELKOMIX-60 согласно контракта №2019/27 от 14.11.2019 г.</t>
  </si>
  <si>
    <t>ПМР, Григориопольский р-н, с. Малаешты, ул. 28 Июня, д. 16</t>
  </si>
  <si>
    <t>14.01.2020г.</t>
  </si>
  <si>
    <t>23.01.2020г.</t>
  </si>
  <si>
    <t>приобретение ирригационной машины кругового типа, реконструкция оросительных систем (приобретение комплектующих к дождевальным машинам)</t>
  </si>
  <si>
    <t>Промышленность (хлебопекарная промышленность, кондитерская промышленность)</t>
  </si>
  <si>
    <t>04.03.2020 г.</t>
  </si>
  <si>
    <t>13.07.2020 г.</t>
  </si>
  <si>
    <t>приобретение оборудования и инвентаря для хлебобулочного и кондитерского цехов для расширения и модернизации производства хлебобулочных и кондитерских изделий</t>
  </si>
  <si>
    <t>ООО "Айдаред"</t>
  </si>
  <si>
    <t>ПМР, Слободзейский р-н, с. Терновка, ул. Ленина, д. 41</t>
  </si>
  <si>
    <t>20.03.2020 г.</t>
  </si>
  <si>
    <t>24.04.2020 г.</t>
  </si>
  <si>
    <t>приобретение ипподромной системы полива с фронтальным движением МОДЕЛИ Shint 658, 349,4 m-253 m3/h, согласно Контракта № 06/20 от 03.03.2020 года</t>
  </si>
  <si>
    <t>ООО "Ростехнология"</t>
  </si>
  <si>
    <t xml:space="preserve"> Строительство</t>
  </si>
  <si>
    <t>ПМР, г. Тирасполь, ул. Кирова, д. 30</t>
  </si>
  <si>
    <t>05.05.2020г.</t>
  </si>
  <si>
    <t xml:space="preserve"> приобретение оборудования: дизельный бетононасос АВТ40С, согласно договору №03-20 купли-продажи от 06.03.2020 года</t>
  </si>
  <si>
    <t>08.05.2020г.</t>
  </si>
  <si>
    <t>приобретение оборудования и транспортно-экспедиторское обслуживание грузов</t>
  </si>
  <si>
    <t>29.06.2020г.</t>
  </si>
  <si>
    <t>02.07.2020 г.</t>
  </si>
  <si>
    <t>приобретение и реконструкция объекта недвижимости по адресу: Слободзейский р-н, с. Парканы, ул. Ленина, №135</t>
  </si>
  <si>
    <t>ООО "Эко-Фиш"</t>
  </si>
  <si>
    <t>Сельское хозяйство (рыбоводство)</t>
  </si>
  <si>
    <t>ПМР, г. Тирасполь, ул. М. Потемкина, д. 77</t>
  </si>
  <si>
    <t>07.05.2020г.</t>
  </si>
  <si>
    <t>23.06.2020г.</t>
  </si>
  <si>
    <t>расширение и модернизация текущих производственных мощностей</t>
  </si>
  <si>
    <t>ООО "Адамас"</t>
  </si>
  <si>
    <t xml:space="preserve"> Строительство (строительно-монтажные, проектные работы) </t>
  </si>
  <si>
    <t>ПМР, г. Рыбница, ул. 2-я Загородняя, д. 80 "Д"</t>
  </si>
  <si>
    <t>20.05.2020г.</t>
  </si>
  <si>
    <t>02.06.2020г.</t>
  </si>
  <si>
    <t>приобретение оборудования для бескаркасного строительства</t>
  </si>
  <si>
    <t>ООО "Зеленый сад"</t>
  </si>
  <si>
    <t>ПМР, Слободзейский р-н, с. Кицканы, ул. Советская, д. 14</t>
  </si>
  <si>
    <t>приобретение сельскохозяйственного оборудования</t>
  </si>
  <si>
    <t>ООО "Аурстик"</t>
  </si>
  <si>
    <t>ПМР, Слободзейский р-н, с.Незавертайловка, животноводческая ферма</t>
  </si>
  <si>
    <t>13.07.2020г.</t>
  </si>
  <si>
    <t>11.08.2020г.</t>
  </si>
  <si>
    <t>ООО "Евросад"</t>
  </si>
  <si>
    <t xml:space="preserve"> Сельское хозяйство (производство и реализация сельскохозяйственной продукции)</t>
  </si>
  <si>
    <t>ПМР, Рыбницкий р-н, с. Выхватинцы, ул. Победы, д. 35</t>
  </si>
  <si>
    <t>28.09.2020г.</t>
  </si>
  <si>
    <t>14.10.2020г.</t>
  </si>
  <si>
    <t>приобретение и установка современной оросительной техники, а также закупка материалов для строительства оросительной  системы</t>
  </si>
  <si>
    <t>КФХ Лунгу Мария Петровна</t>
  </si>
  <si>
    <t>Дубоссарский район, с. Красный Виноградарь</t>
  </si>
  <si>
    <t>03.12.2020г.</t>
  </si>
  <si>
    <t>Приобретение дождевальной машины ферменной ДМФ «Фрегат» ипподромного действия с забором воды от гидрантов модификации ДМФ-Е-А6-383-75 с промежуточной длиной 485м</t>
  </si>
  <si>
    <t>ООО "Сельскохозяйственная фирма "Сандика"</t>
  </si>
  <si>
    <t xml:space="preserve"> Сельское хозяйство (производство зерновых и масличных культур)</t>
  </si>
  <si>
    <t>ПМР, Слободзейский р-н, с. Суклея, ул. И. Крянгэ, д. 44</t>
  </si>
  <si>
    <t>22.12.2020г.</t>
  </si>
  <si>
    <t>для приобретения и установки оросительной системы</t>
  </si>
  <si>
    <t>ОАО  "Бендерский хлеб"</t>
  </si>
  <si>
    <t>Промышленность (пищевая промышленность), торговля</t>
  </si>
  <si>
    <t>ПМР, г. Бендеры, ул. Суворова, д. 116</t>
  </si>
  <si>
    <t>приобретение и модернизация оборудования</t>
  </si>
  <si>
    <t>КФХ Жосан Григорий Пантелеевич</t>
  </si>
  <si>
    <t>Григориопольский район, с. Ташлык</t>
  </si>
  <si>
    <t>Приобретение поливной машины катушечного типа 90G350G3B Италия; опрыскивателя прицепного трехпозиционного ОП-2500-1 Одиссей, производство Украина; трактор Беларус-82.1.</t>
  </si>
  <si>
    <t>КФХ Коваль Вячеслав Валерьевич</t>
  </si>
  <si>
    <t>Растениеводство; животноводство</t>
  </si>
  <si>
    <t>Григориопольский район, п. Карманово</t>
  </si>
  <si>
    <t>Приобретение комбаина кормоуборочного прицепного КДП-3000 Палессе, доильной установки УДЕ-16 «Елочка» (на двенадцать скотомест)</t>
  </si>
  <si>
    <t>ЗАО "Завод Металон"</t>
  </si>
  <si>
    <t xml:space="preserve">Промышленность (черная и цветная металлургия, производство вторичных материалов и метизов производственного значения) </t>
  </si>
  <si>
    <t>ПМР, г. Рыбница, ул. Мичурина, д. 148</t>
  </si>
  <si>
    <t>23.12.2020г.</t>
  </si>
  <si>
    <t>приобретение оборудования для производства проволоки и линии (станка) для производства рубки стальной фибры и оплата транспортных услуг по их доставке</t>
  </si>
  <si>
    <t>КОЛХОЗ "ПУТЬ ЛЕНИНА" КАМЕНСКОГО РАЙОНА</t>
  </si>
  <si>
    <t>Сельское хозяйство (овощеводство, животноводство)</t>
  </si>
  <si>
    <t>Каменский район с. Хрустовая</t>
  </si>
  <si>
    <t>608/7-08</t>
  </si>
  <si>
    <t>12.06.2019</t>
  </si>
  <si>
    <t>13.06.2019</t>
  </si>
  <si>
    <t>покупка основных средств (с/х техника и запасные части; Трактор Case IH, Magnum,  сеялка, дисковая борона, плуг; опрыскиватель, радионавигацинный прибор для с/х техники "Cruizer II")</t>
  </si>
  <si>
    <t>ООО "ТЕРА"</t>
  </si>
  <si>
    <t>Бумажная промышленность (производство изделий из бумаги и картона)</t>
  </si>
  <si>
    <t>г. Бендеры, ул. Петровского 27</t>
  </si>
  <si>
    <t>609/7-08</t>
  </si>
  <si>
    <t>26.06.2019</t>
  </si>
  <si>
    <t>покупка основных средств, покупка (строительство) строений, другое (приобретение недвижимости (строений), замощения (заасфальтированной прилегающей территории) и основных средств (внутриплощадочные сети водопровода, длина 75 метров, внутриплощадочные электрические сети 0,4 кв. на железобетонных опорах, протяженностью 0,3 км, внутриплощадочные сети канализации, длина 900 метров);  приобретение прессового вала для туалетной бумаги; емкости для линии по производству туалетной бумаги; комплектующих для бумагоделательной машины, мельницы для линии по производству туалетной бумаги;  приобретение строительных материалов; оплата услуг по ремонту кровли здания по адресу г. Бендеры, ул. Индустриальная, 16а; проведение строительно-монтажных работ по газоснабжению котельной по адресу: г. Бендеры, ул. Индустриальная,16а, гидроразбивателя для линии по производству туалетной бумаги;  проведение пусконаладочных работ, согласно контрактов.)</t>
  </si>
  <si>
    <t>ООО "ВЕК"</t>
  </si>
  <si>
    <t>Промышленность строительных материалов (производство труб)</t>
  </si>
  <si>
    <t>г. Бендеры, ул. Дзержинского 4-А</t>
  </si>
  <si>
    <t>619/7-08</t>
  </si>
  <si>
    <t>23.07.2019</t>
  </si>
  <si>
    <t>35</t>
  </si>
  <si>
    <t>покупка основных средств (HSS станок для заточки дисковых пил PNK-AC-CNC (600) и опции к нему)</t>
  </si>
  <si>
    <t>4</t>
  </si>
  <si>
    <t>ЗАО "БЕНДЕРСКИЙ МЯСОКОМБИНАТ"</t>
  </si>
  <si>
    <t>г. Бендеры, ул. Индустриальная 35</t>
  </si>
  <si>
    <t>641/7-08</t>
  </si>
  <si>
    <t>20.09.2019</t>
  </si>
  <si>
    <t>24.09.2019</t>
  </si>
  <si>
    <t>59</t>
  </si>
  <si>
    <t>покупка основных средств (коптильно-варочная камера Novotherm 3E, с полуавтоматической системой мойки;Мойка ящиков MPP-150E;  Вакуумный наполнитель Handtmann VF620; Машина для снятия шкурки)</t>
  </si>
  <si>
    <t>5</t>
  </si>
  <si>
    <t>КФХ ЛУПАШКО ИГОРЬ СЕРГЕЕВИЧ</t>
  </si>
  <si>
    <t>Каменский район, г. каменка, пер. Заводской 152</t>
  </si>
  <si>
    <t>462/7-09</t>
  </si>
  <si>
    <t>26.09.2019</t>
  </si>
  <si>
    <t>27.09.2019</t>
  </si>
  <si>
    <t>покупка основных средств (с/х техника (трактор John Deere 6195M); Плуг LEMKEN Euro Opal 9 4+1)</t>
  </si>
  <si>
    <t>6</t>
  </si>
  <si>
    <t>ООО "ХОЛПАРК"</t>
  </si>
  <si>
    <t>Сельское хозяйство (овощеводство)</t>
  </si>
  <si>
    <t>Слободзейский район, с. Парканы, ул. Ленина 114</t>
  </si>
  <si>
    <t>646/7-08</t>
  </si>
  <si>
    <t>09.10.2019</t>
  </si>
  <si>
    <t>17.10.2019</t>
  </si>
  <si>
    <t>покупка основных средств (Трактор John Deere-8420, гос.№ 417СА, 2005г.в., № дв. RG6081H283936, зав.№PW8420P037612, тех.талон серии АС №1965;Плуг к трактору John Deere, Gregorie Besson, Франция, модель SPY9 716 160 100, зав.№715727;  Плуг к трактору John Deere, Gregorie Besson, Франция, модель RC4 416 160 100, зав.№725042 НЕТ в залоге; Культиватор Topdown TD500, сер.№TD-524, инстр. TD400-700 VER.2.2; Дисковая борона DB 600T, 2004 г.в., зав.№441;Дисковая борона DB 600T, 2004 г.в., зав.№441;  Сеялка Gaspardo Maestra 12-тирядная; Пневматическая сеялка прямого высева GIGANTE 600)</t>
  </si>
  <si>
    <t>7</t>
  </si>
  <si>
    <t>671/7-08</t>
  </si>
  <si>
    <t>24.10.2019</t>
  </si>
  <si>
    <t>29.10.2019</t>
  </si>
  <si>
    <t>покупка основных средств (Саженцы ореха грецкого; трактор Беларус-952; борона дисковая прицепная БДП 3200 (с диском 660мм); Опрыскиватель прицепной PRESTIGE 2000 (ширина захвата штанги 16м))</t>
  </si>
  <si>
    <t>8</t>
  </si>
  <si>
    <t>КФХ ШПИЛЬКИН ВАЛЕРИЙ НИКОЛАЕВИЧ</t>
  </si>
  <si>
    <t>Каменский район, г. Каменка, пер. Заводской д.577, кв 77</t>
  </si>
  <si>
    <t>489/7-09</t>
  </si>
  <si>
    <t>25.10.2019</t>
  </si>
  <si>
    <t>покупка  основных средств (с/х техника (трактор Белорус-82.1))</t>
  </si>
  <si>
    <t>12%</t>
  </si>
  <si>
    <t>5%</t>
  </si>
  <si>
    <t>9</t>
  </si>
  <si>
    <t xml:space="preserve"> ООО "ДИНИСАЛЛ"</t>
  </si>
  <si>
    <t>г. Бендеры, ул  Т.Кручок, 27, кв.4</t>
  </si>
  <si>
    <t>665/7-08</t>
  </si>
  <si>
    <t>20.11.2019</t>
  </si>
  <si>
    <t>Покупка основных средств (сывороткоотделитель, формовочный аппарат, пресс горизонтальный, установка для посолки сыра;  автомат для упаковки полужирных продуктов PG-40; пресс тоннельный ПТК 76, пресс тоннельный ПТК 40; полки для хранения и созревания сыра ПХС; оборудование; камера термической обработки колбасных изделий, универсальные 6-ти полочные тележки для копчения типа Z;   моечная машина (мойка ящиков MPP-150E (электрическая), с плавной регулировки ленты транспортера и с дозатором), каплеструйный принтер FAZZA-L и конвейер 1м.; вентиляционные системы (элементы для вентиляции и акссесуары); нержавеющая сталь для изготовления рам (изделия из нержавеющей стали); воздухоохладители в комплекте с вентиляторами и электро-оттайкой; куттер вакуумный KN 200V с дополнительными комплектами ножей и комплектом проводки 16 метров; установка прессования и охлаждения творога УПТ год выпуска 2015; электронные весы типа BXN-1000D1.4-2 (1200x1200) RS-232, в приямке, из нержавеющей стали влаго-пылезащищенность индикатора IP67 и наибольшим пределом взвешивания 1т. в количестве 2 ед.</t>
  </si>
  <si>
    <t>10</t>
  </si>
  <si>
    <t>ООО "ДИНИСАЛЛ"</t>
  </si>
  <si>
    <t>792/7-08</t>
  </si>
  <si>
    <t>30.06.2020</t>
  </si>
  <si>
    <t>22.07.2020</t>
  </si>
  <si>
    <t>Покупка основных средств ( шприц вакуумный Handtmann VF-300 ;климатическая камера для созревания и копчения колбас;камера хранения t-200 model LL145/hgx 44e-770-4 в комплекте с воздухоохладителем Gunter ghf 045, камера шоковой заморозки model LL145/hgzx 1620-4 в комплекте с шокером;универсальный автоматический панировщик Мод. Mini Gaser Spain, автоматическая машина для формовки полуфабрикатов (тефтелей и т.д.) S-1500-V, матрицы для  биточков, матрицы для  наггетсов;панель-сэндвич , панель 150мм, панель -120мм;компрессорная установка поршневая СБ4/Ф-500.LT100 дв./7,5кВт (производительность 1400 л/мин);термоусадочный танк ОТ10 (Тепро, Польша), тележки из нержавейки для копчения тип Z на 6 полок с размером 1018*1014*1970 вес 55 кг. (10 шт.), тележка из нержавейки 200 л. масса40 кг+-200г (15 шт.), тележки из нержавейки для ящиков 400*600 мм (30 шт.), палки алюминиевые 1м (200 шт.), двери из нержавейки откатная для холодильника -18С с подогревом по периметру. Размеры двери 2100*1500*100 мм, без порога с замком WIEJK  (3 шт.), дверь из нержавейки откатная для холодильника 0-4С с подогревом по периметру. Размеры двери 2100*1500*60 мм, без порога с замком WIEJK;весы BXN-2000D1.4-2 (1200*1200) в приямке, исп. нерж. сталь 2 шт.;блокорез MAGURIT Gefrierschneider GmbH, год 2007,номер 5590,тип 042; ледогенератор NOWICKI WL-1100P)</t>
  </si>
  <si>
    <t>11</t>
  </si>
  <si>
    <t>промышленность строительных материалов</t>
  </si>
  <si>
    <t>672/7-08</t>
  </si>
  <si>
    <t>28.10.2019</t>
  </si>
  <si>
    <t>приобретении основных средств (Бульдозер Komatsu D65PX-15E0, 2008 года выпуска; Экскаватор KOMATSU PC350NLC-8, 2008 года; Грохот ГИЛ-43; ленточные транспортеры в количестве 4 (четырех) единиц)</t>
  </si>
  <si>
    <t>12</t>
  </si>
  <si>
    <t>ООО "УЛЬТРАПЛАСТ"</t>
  </si>
  <si>
    <t>Химическая промышленность</t>
  </si>
  <si>
    <t>г. Бендеры, ул. Космонавтов, 29, кв 51</t>
  </si>
  <si>
    <t>685/7-08</t>
  </si>
  <si>
    <t>21.11.2019</t>
  </si>
  <si>
    <t>26.11.2019</t>
  </si>
  <si>
    <t>24</t>
  </si>
  <si>
    <t>Покупка основных средств (Полуавтоматическая выдувная машина модель HZ880; комплектующие для оборудования по производству пластиковых бутылок)</t>
  </si>
  <si>
    <t>13</t>
  </si>
  <si>
    <t>ООО "КАЛИНА"</t>
  </si>
  <si>
    <t>Каменский район, г. Каменка, ул. Кирова, д.216</t>
  </si>
  <si>
    <t>692/7-08</t>
  </si>
  <si>
    <t>28.11.2019</t>
  </si>
  <si>
    <t>29.11.2019</t>
  </si>
  <si>
    <t>Покупка основных средств (Зерноуборочный комбайн Case IH, модель AF 7250; жатка зерновая Case IH 3050 VariCut (9,4м) с двумя боковыми ножницами и гидравлическим приводом; жатка Dominoni для уборки подсолнечника сплошного действия FREE SUN GF-1150; жатка для уборки кукурузы Dominoni S9712B</t>
  </si>
  <si>
    <t>14</t>
  </si>
  <si>
    <t>ООО "АРТ СТРОЙ"</t>
  </si>
  <si>
    <t>г. Бендеры, ул. Ткаченко, 10</t>
  </si>
  <si>
    <t>696/7-08</t>
  </si>
  <si>
    <t>04.12.2019</t>
  </si>
  <si>
    <t>09.12.2019</t>
  </si>
  <si>
    <t>Покупка основных средств (Автоматическая линия по изготовлению окон и дверей ПВХ (обрабатывающий и распиловочный центр, станок для привинчивания армирования, фурнитурный стол, сборочный стол, стенд остекления, станок для фрезеровки торцов импоста под углом, угло-обжимной пресс, маятниковая пила с автоматическими прижимами для нарезания алюминиевого профиля ); Автоматическая линия по производству стеклопакетов;Станок для прямолинейной и криволинейной резки стекла; Оборудование для производства окон и дверей ПВХ в ассортименте и погрузчик для обслуживания производства окон и дверей ПВХ)</t>
  </si>
  <si>
    <t>11,50%</t>
  </si>
  <si>
    <t>4,50%</t>
  </si>
  <si>
    <t>15</t>
  </si>
  <si>
    <t>ДООО "ПОЛИМИР"</t>
  </si>
  <si>
    <t>Григориопольский район, ПГТ Маяк</t>
  </si>
  <si>
    <t>698/7-08</t>
  </si>
  <si>
    <t>26.12.2019</t>
  </si>
  <si>
    <t>27.12.2019</t>
  </si>
  <si>
    <t>Покупка основных средств (Экструзионная линия для производства ПЭ труб 2 шт.)</t>
  </si>
  <si>
    <t>16</t>
  </si>
  <si>
    <t>ДООО "СЕЛЬСКОХОЗЯЙСТВЕННАЯ ФИРМА "ГАРАНТ-АГРО"</t>
  </si>
  <si>
    <t>Григориопольский район, с. Красногорка (МТФ)</t>
  </si>
  <si>
    <t>710/7-08</t>
  </si>
  <si>
    <t>Покупка основных средств (круговые стационарные установки в количестве 7 шт.; трубы полимерные, комплектующие и оборудование к ним, а также сопутствующие товары)</t>
  </si>
  <si>
    <t xml:space="preserve">Сельское хозяйствJ (растениеводство и животноводство) </t>
  </si>
  <si>
    <t>Григориопольский район с. Красногорка</t>
  </si>
  <si>
    <t>836/7-08</t>
  </si>
  <si>
    <t>84</t>
  </si>
  <si>
    <t>Покупка основных средств (круговая стационарная установка ST168 422м (Р4), круговая стационарная секторная установка ST127 397,5m (Р3), круговая стационарная установка ST168 394м (Р5), круговая стационарная установка ST168 320м (Р6); трубы полимерные, комплектующие и оборудование к ним, а также сопутствующие товары.)</t>
  </si>
  <si>
    <t>ООО " АПЕЛЬСИН"</t>
  </si>
  <si>
    <t>г. Бендеры, ул. Ползунова, д. 15</t>
  </si>
  <si>
    <t>711/7-08</t>
  </si>
  <si>
    <t xml:space="preserve">приобретение автоматического дозатора А1 (12х1,35L+4х2,3L РОМ canisters+2Y pump) в количестве 4шт. и шейкера автоматического S5 в количестве 4шт. </t>
  </si>
  <si>
    <t>ООО "ПРОФИ ЛЮКС"</t>
  </si>
  <si>
    <t xml:space="preserve">Промышленность строительных материалов </t>
  </si>
  <si>
    <t>г. Тирасполь, ул. К.Либкнехта, 121</t>
  </si>
  <si>
    <t>720/7-08</t>
  </si>
  <si>
    <t>18.02.2020</t>
  </si>
  <si>
    <t>27.02.2020</t>
  </si>
  <si>
    <t>Покупка основных средств (Обрабатывающий центр для ПВХ; Линия сварки и очистки KMW; Перечень оборудования для обработки ПВХ профиля (пила двойной резки, цифровой аппарат для измерения, станок для обработки торца, станция монтажа фурнитуры)); другое (услуги демонтажа и погрузки оборудования)</t>
  </si>
  <si>
    <t>СООО "СЕЛЬСКОХОЗЯЙСТВЕННАЯ ФИРМА "ПИК-АГРО"</t>
  </si>
  <si>
    <t>с. Незавертайловка, ул. Ленина 119</t>
  </si>
  <si>
    <t>724/7-08</t>
  </si>
  <si>
    <t>21.02.2020</t>
  </si>
  <si>
    <t>Покупка основных средств (Дождевальная машина "ФРЕГАТ" ДМФ-Ф-Б9-504-110; Дождевальная машина "ФРЕГАТ" ДМФ-Ф-А5-323-75; Насосный агрегат с дизельным приводом типа АНДш 315-32)</t>
  </si>
  <si>
    <t>Сельское хозяйство (Растениеводство (картофелеводство и овощеводство, производство плодов, ягод и винограда))</t>
  </si>
  <si>
    <t>725/7-08</t>
  </si>
  <si>
    <t>Покупка основных средств (Системы защиты от заморозков, оборудования для модернизации холодильных помещений: воздухоохладитель Theromkey IMT463.78D6E, холодильная централь модель CSB-F-1x400MTX с электрическим щитом и монтажной фурнитурой, инвертор Р=37kW, инвертор Р=11kW, ультразвуковой увлажнитель воздуха SEB6500 с монтажной фурнитурой, Tarp System с монтажной фурнитурой)</t>
  </si>
  <si>
    <t>22</t>
  </si>
  <si>
    <t>КФХ САРАНЧА АЛЕКСАНДР НИКОЛАЕВИЧ</t>
  </si>
  <si>
    <t>КРАСНОГОРКА ЛАЗАРЕВА 16</t>
  </si>
  <si>
    <t>524/7-09</t>
  </si>
  <si>
    <t>28.02.2020</t>
  </si>
  <si>
    <t>10.03.2020</t>
  </si>
  <si>
    <t>Покупка основных средств (дождевальная машина PRORAIN F40 (2 единицы), ирригационная машина (инв. №100168))</t>
  </si>
  <si>
    <t>23</t>
  </si>
  <si>
    <t>ООО "СЕЛЬСКОХОЗЯЙСТВЕННАЯ ФИРМА "ГОЛШТИН"</t>
  </si>
  <si>
    <t>СЛОБОДЗЕЙСКИЙ РАЙОН, С. БЛИЖНИЙ ХУТОР МИЧУРИНА 57</t>
  </si>
  <si>
    <t>849/7-08</t>
  </si>
  <si>
    <t>06.11.2020</t>
  </si>
  <si>
    <t>10.11.2020</t>
  </si>
  <si>
    <t>Покупка основных средств(Центральная круговая оросительная система модель 8120; Комплектующие для установки трубопроводной системы и подвода воды к оросительным системам)</t>
  </si>
  <si>
    <t>739/7-08</t>
  </si>
  <si>
    <t>17.03.2020</t>
  </si>
  <si>
    <t>20.03.2020</t>
  </si>
  <si>
    <t>покупка основных средств (Центральная круговая оросительная система модель 8120 (круговая система 365 м, круговая система 555 м, круговая система 690 м); Комплектующие для установки трубопроводной системы и подвода воды к оросительным системам)</t>
  </si>
  <si>
    <t>25</t>
  </si>
  <si>
    <t>740/7-08</t>
  </si>
  <si>
    <t>25.03.2020</t>
  </si>
  <si>
    <t>02.04.2020</t>
  </si>
  <si>
    <t>покупка основных средств (саженцы персика плоского)</t>
  </si>
  <si>
    <t>26</t>
  </si>
  <si>
    <t>762/7-08</t>
  </si>
  <si>
    <t>22.04.2020</t>
  </si>
  <si>
    <t>24.04.2020</t>
  </si>
  <si>
    <t>Покупка основных средств (системы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596), 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658) , системы орошения с фронтальным и круговым движением 363,2 м (дождевальная машина ферменная RKD фронтального действия с забором воды от гидрантов модификации Shint 658), двухсторонней системы орошения с фронтальным движением 796,2 м (двухсторонняя дождевальная машина ферменная RKD фронтального действия с забором воды от гидрантов модификации SL 2B 658-596))</t>
  </si>
  <si>
    <t>27</t>
  </si>
  <si>
    <t>808/7-08</t>
  </si>
  <si>
    <t>10.08.2020</t>
  </si>
  <si>
    <t>12.08.2020</t>
  </si>
  <si>
    <t>Покупка основных средств ( Система орошения с фронтальным и круговым движением 363,2 м (дождевальная машина ферменная RKD фронтального действия с забором воды от гидрантов модификации SHint 658 – 2шт.; Система орошения с фронтальным  движением 510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370 м (дождевальная машина ферменная RKD фронтального действия с забором воды от гидрантов модификации SHint 658 ),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286 м (дождевальная машина ферменная RKD фронтального действия с забором воды от гидрантов модификации SHint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фронтальным и круговым движением 350 м (дождевальная машина ферменная RKD фронтального действия с забором воды от гидрантов модификации SHint 658 ), Система орошения с  круговым движением393 м (дождевальная машина ферменная RKD кругового действия с забором воды от гидрантов модификации PCS 658 - зшт. ), Система орошения с  круговым движением 500 м (дождевальная машина ферменная RKD кругового действия с забором воды от гидрантов модификации PCS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 круговым движением 440 м (дождевальная машина ферменная RKD кругового действия с забором воды от гидрантов модификации PCS 658 ), Система орошения с  круговым движением 440 м (дождевальная машина ферменная RKD кругового действия с забором воды от гидрантов модификации PCS 658  - 2шт), Система орошения с  круговым движением 500 м (дождевальная машина ферменная RKD кругового действия с забором воды от гидрантов модификации PCS 658 );полиэтиленовая труба; полимерные трубы, комплектующие и оборудование к ним; полиэтиленовая труба ) .</t>
  </si>
  <si>
    <t>28</t>
  </si>
  <si>
    <t>ООО  "ГРИГОРИОПОЛЬСКИЙ КОМБИНАТ ХЛЕБОПРОДУКТОВ"</t>
  </si>
  <si>
    <t>г. Григориополь, ул. Урицкого, 2</t>
  </si>
  <si>
    <t>756/7-08</t>
  </si>
  <si>
    <t>06.05.2020</t>
  </si>
  <si>
    <t>покупка основных средств (сепаратор зерноочистительный марки БСХ-100 с системой аспирации;круговая оросительная система RKD-PC 658, 456,75 м.)</t>
  </si>
  <si>
    <t>29</t>
  </si>
  <si>
    <t>824/7-08</t>
  </si>
  <si>
    <t>Покупка основных средств (STD LATERAL MOVE SYSTEM  RKD- SL 658, 319,60 m - 216 m3/h
Фронтальная оросительная система RKD- SL 658, 319,60 m - 216 m3/h-----2 единицы;STD LATERAL MOVE SYSTEM  RKD- SL 658, 420,60 m - 244 m3/h Фронтальная оросительная система RKD- SL 658, 420,60 m - 244 m3/h----3 единицы; CENTER PIVOT  RKD- PC 658, 456,75 m - 244 m3/h
Круговая оросительная система PC  658, 456,75 m - 244 m3/h-----2 единицы; CENTER PIVOT  RKD- PC 658, 420,95 m - 240 m3/h Круговая оросительная система PC  658, 420,95 m - 240 m3/h------6 единиц; STD LATERAL MOVE SYSTEM  RKD- SL 658, 361,20 m - 220 m3/h Фронтальная оросительная система RKD- SL 658, 361,20 m - 220 m3/h-----3 единицы; CENTER PIVOT  RKD- PC 596, 361,55 m - 160 m3/h Круговая оросительная система PC  596, 361,55 m - 160 m3/h-----1 единица</t>
  </si>
  <si>
    <t>30</t>
  </si>
  <si>
    <t>ООО "ДНЕСТРОВСКИЕ КОРМА"</t>
  </si>
  <si>
    <t>Другие промышленные производства</t>
  </si>
  <si>
    <t>г. Тирасполь, ул. Одесская 86/1 "В", 15</t>
  </si>
  <si>
    <t>758/7-08</t>
  </si>
  <si>
    <t>23.04.2020</t>
  </si>
  <si>
    <t>30.04.2020</t>
  </si>
  <si>
    <t>48</t>
  </si>
  <si>
    <t>покупка основных средств (Производственная линия для производства полнорационных сухих кормов для котов и собак; Смеситель для кормов М01/02 1000 кг, Дробилка молотковая S01-0 на 7,5 кВт); покупка (строительство) строений (комплекс строений и право пользования на земельный участок по адресу: г. Тирасполь, ул. А.П. Манойлова, д. 57Б); ремонт/модернизация строений (ремонт приобретаемого помещения)</t>
  </si>
  <si>
    <t>653/7-08</t>
  </si>
  <si>
    <t>30.09.2019</t>
  </si>
  <si>
    <t>покупка основных средств, ремонт/модернизация строений (Измельчитель-смеситель-раздатчик кормов ИСРК-12Ф; Материалы для реконструкции кровли; Строительные материалы;сэндвич панели;Резиновые коврики; телескопический погрузчик ManitouMLT-731 )</t>
  </si>
  <si>
    <t>757/7-08</t>
  </si>
  <si>
    <t>покупка основных средств (Трактора DEUTZ-FAHR - 2 шт; оборудование транспортировки сельхоз продукции (навозоразбрасыватель) - 1 шт; Распределитель силоса - 1 шт., уплотнитель силосных масс - 1 шт.); другое (Нетели - 99 шт)</t>
  </si>
  <si>
    <t>33</t>
  </si>
  <si>
    <t>802/7-08</t>
  </si>
  <si>
    <t>27.07.2020</t>
  </si>
  <si>
    <t>30.07.2020</t>
  </si>
  <si>
    <t>80</t>
  </si>
  <si>
    <t xml:space="preserve">покупка основных средств, строительство, ремонт/модернизация строений (строительные материалы;  материалы для реконструкции кровли; кровельные и стеновые панели и комплектующие; доильный зал и охладитель молока); </t>
  </si>
  <si>
    <t>34</t>
  </si>
  <si>
    <t>ООО "АГРОСИД"</t>
  </si>
  <si>
    <t xml:space="preserve">Растениеводство </t>
  </si>
  <si>
    <t>Слободзейский район, с. Ближний Хутор, ул. Октябрьская, 130</t>
  </si>
  <si>
    <t>791/7-08</t>
  </si>
  <si>
    <t>03.07.2020</t>
  </si>
  <si>
    <t>Ипподромные системы орошения с фронтальным и круговым движением модели SHint 658, 262.2 м и 521,7 м; Комплектующие для установки трубопроводной системы и подвода воды к оросительным системам</t>
  </si>
  <si>
    <t>850/7-08</t>
  </si>
  <si>
    <t>Покупка основных средств (Центральная оросительная система модель 8120 (10 единиц);Комплектующие для установки трубопроводной системы и подвода воды к оросительным системам)</t>
  </si>
  <si>
    <t>9,50%</t>
  </si>
  <si>
    <t>2,50%</t>
  </si>
  <si>
    <t>КФХ ШПИЛЬКИН Д.А.</t>
  </si>
  <si>
    <t>577/7-09</t>
  </si>
  <si>
    <t>06.07.2020</t>
  </si>
  <si>
    <t>покупка основных средств(Погрузчик-экскаватор NEW HOLLAND)</t>
  </si>
  <si>
    <t>37</t>
  </si>
  <si>
    <t>ООО "МИХЕЙ И К"</t>
  </si>
  <si>
    <t>Слободзейский район, с. Глиное, ул. Свердлова, д. 67</t>
  </si>
  <si>
    <t>811/7-08</t>
  </si>
  <si>
    <t>07.08.2020</t>
  </si>
  <si>
    <t xml:space="preserve">покупка основных средств (Дождевальная машина CASELLA HY TURB M90-400)
</t>
  </si>
  <si>
    <t>38</t>
  </si>
  <si>
    <t>КФХ 
КОРЧАК НИКОЛАЙ ГЕРАСИМОВИЧ</t>
  </si>
  <si>
    <t>КРАСНАЯ ГОРКА ТИРАСПОЛЬСКАЯ 41</t>
  </si>
  <si>
    <t>625/7-09</t>
  </si>
  <si>
    <t>02.10.2020</t>
  </si>
  <si>
    <t>26.10.2020</t>
  </si>
  <si>
    <t>Покупка основных средств (дождевальная машина ДМФ «Фрегат» кругового действия ДМФ-К-А7-443-77 (1 единица))</t>
  </si>
  <si>
    <t>39</t>
  </si>
  <si>
    <t>КФХ РУССОЙ ЛЕОНИД АЛЕКСЕЕВИЧ</t>
  </si>
  <si>
    <t>КРЕМЕНЧУГ ЛЕНИНА 64</t>
  </si>
  <si>
    <t>627/7-09</t>
  </si>
  <si>
    <t>07.10.2020</t>
  </si>
  <si>
    <t>Покупка основных средств (Фронтальная система с фронтальным движением модели S.L. 596, 357,3 m; Полимерные трубы и комплектующие к ним)</t>
  </si>
  <si>
    <t>40</t>
  </si>
  <si>
    <t>ООО "Корсар"</t>
  </si>
  <si>
    <t>Производство, хранение, транспортировка  и реализация мороженого, пельменей, вареников, полуфабрикатов замороженных. Торгово-закупочная деятельность. Общественное питание. Ремонт и обслуживание холодильных установок. Автостоянка, автомойка.</t>
  </si>
  <si>
    <t xml:space="preserve">г. Бендеры, ул. Тимирязева, д.2д </t>
  </si>
  <si>
    <t>851/7-08</t>
  </si>
  <si>
    <t>19.11.2020</t>
  </si>
  <si>
    <t xml:space="preserve">Покупка основных средств (комплектующих для обустройства холодильной камеры: 
 Сэндвич-панели для обустройства помещения холодильника, гидроизоляция ; холодильное оборудование (холодильная машина мод. LH 124/HGX 44e-475-4S в комплекте с высокоэффективным воздухоохладителем мод. Guntner GHN 045.2E/27, в комплекте с шкафом управления, автоматикой, трубы медные по 10м); холодильное оборудование (холодильная дверь, мод. ДМО-120, откатная, в комплекте с рамой, замком и порогом, размер 2000x2500, цвет RAL9002, пр-во Украина-италия-3шт.) .
</t>
  </si>
  <si>
    <t>41</t>
  </si>
  <si>
    <t>ООО "Агрофирма"Ванко"</t>
  </si>
  <si>
    <t>Растениеводство (выращивание зерновых, технических культур)</t>
  </si>
  <si>
    <t>Слободзейский район, с. Фрунзе, ул. 60 Лет Октября, д. 4, кв. 12</t>
  </si>
  <si>
    <t>871/7-08</t>
  </si>
  <si>
    <t>Покупка основных средств (Центральная оросительная система (Модель "8120" ) кол-во 3 шт.; комплектующие водопроводной системы) и другое (Проектные и электромонтажные работы по подключению оросительной системы к системе энергоснабжения)</t>
  </si>
  <si>
    <t>42</t>
  </si>
  <si>
    <t>ООО  "Злата"</t>
  </si>
  <si>
    <t>Сельское хозяйство (производство, заготовка, переработка и реализация с/х продукции, животноводческая деятельность)</t>
  </si>
  <si>
    <t>876/7-08</t>
  </si>
  <si>
    <t>Покупка основных средств(поливальная система "URAPIVOT" ипподромного типа, Материалы (трубы, тройники, угольник, втулки, фланец, переходы, шпилька, гайка)) и другое (земляные и монтажные работы)</t>
  </si>
  <si>
    <t>Глава крестьянского (фермерского) хозяйства - Токаренко Игорь Викторович</t>
  </si>
  <si>
    <t>Сельское хозяйство (Свиноводство)</t>
  </si>
  <si>
    <t>Слободзейский р-н, с. Ближний Хутор, ул. К. Либкнехта, д. 3"А"</t>
  </si>
  <si>
    <t>692/7-09</t>
  </si>
  <si>
    <t>Покупка основных средств (поросята в количестве 300 штук)</t>
  </si>
  <si>
    <t>Общество с ограниченной ответственностью "Техноальянс"</t>
  </si>
  <si>
    <t>Промышленность строительных материалов, сдача недвижимости в аренду, оптовая и розничная торговля строительными материалами.</t>
  </si>
  <si>
    <t xml:space="preserve">г. Бендеры, ул. Панина, д.22 </t>
  </si>
  <si>
    <t>884/7-08</t>
  </si>
  <si>
    <t xml:space="preserve">Покупка основных средств (приобретение автоматического вибропресса STEIF VFL-0.9/8 в комплекте с пневмоскребком; приобретение недвижимого имущества по адресу: г. Бендеры, ул. Б.Восстания,52а; приобретение экскаватора (марка, модель  TC-JCB-3CX, год выпуска -2003г.))
</t>
  </si>
  <si>
    <t>ОБЩЕСТВО С ОГРАНИЧЕННОЙ ОТВЕТСТВЕННОСТЬЮ "ЕВРОРОСТАГРО"</t>
  </si>
  <si>
    <t>898/7-08</t>
  </si>
  <si>
    <t xml:space="preserve">Покупка основных средств (центральные оросительные системы, производства компании «Валмонт» торговая марка “Valley” (5 единиц); материалы для монтажа системы; материалы - трубы полиэтиленовые; насосная станция для системы орошения; материалы - кабель, провод; электротехническое оборудование; запасные части; оборудование - песочный фильтр, бак, дисковый фильтр; материалы для СКО, слолбы ЖС-24; Электромонтажные, пусконаладочные и проектные работы)
</t>
  </si>
  <si>
    <t>Общество с ограниченной ответственностью "Плай Нистрян"</t>
  </si>
  <si>
    <t>Сельское хозяйство (растениеводство, выращивание фруктов, винограда, зерновых и технических культур)</t>
  </si>
  <si>
    <t>Слободзейский район, с. Карагаш, ул. Ленина, д. 91а</t>
  </si>
  <si>
    <t>899/7-08</t>
  </si>
  <si>
    <t xml:space="preserve">Покупка (строительство) строений (строительство холодильника для хранения сельскохозяйственных культур)
</t>
  </si>
  <si>
    <t>Общество с ограниченной ответственностью "Биофрост"</t>
  </si>
  <si>
    <t xml:space="preserve">Пищевая промышленность (производство замороженных мучных и хлебобулочных изделий) </t>
  </si>
  <si>
    <t>г. Тирасполь, ул. Шевченко, д. 91а</t>
  </si>
  <si>
    <t>897/7-08</t>
  </si>
  <si>
    <t xml:space="preserve">Покупка основных средств (приобретение технологической линии для производства хлебобулочных и мучных изделий)
</t>
  </si>
  <si>
    <t>ООО "Агро Компакт"</t>
  </si>
  <si>
    <t>Сельское хозяйство, (подотрасль -растениеводство, производство зерновых,  производство плодов, ягод и винограда, производства масличных культур)</t>
  </si>
  <si>
    <t>Григор. р-н,   с.Красная горка, ул.Тираспольская, 84</t>
  </si>
  <si>
    <t>инвестиционные цели, а именно на финансирование затрат  на закладку многолетних насаждений, приобретение основных средств, согласно контрактов</t>
  </si>
  <si>
    <t>Григориопольский район,   с.Красная Горка, ул.Тираспольская, 84</t>
  </si>
  <si>
    <t>на приобретение с/х техники и оборудования, необходимые для организации выращивания, хранения и переработки продуктов садоводства, а так же кабельная трубка и аксессуары для капельного орошения, трубы и фитинги</t>
  </si>
  <si>
    <t>инвестиционные цели, а именно на финансирование затрат  на приобретение дождевальных машин, с/х техники, контейнеров и ящиков для транспортировки и хранения фруктов, генераторной установки</t>
  </si>
  <si>
    <t>на приобретение осн. Ср.: лукоуборочной машины, оборудования для теплицы по выращиванию овощей, системы капельного орошения для виноградника, средств для формирования и поддержания виноградника, закладка многолетних насаждений</t>
  </si>
  <si>
    <t>инвестиционные цели, а именно на финансирование затрат Заемщика на приобретение основных средств: ирригационного оборудования</t>
  </si>
  <si>
    <t xml:space="preserve">Сельское хозяйство (овощеводство, растениеводство) </t>
  </si>
  <si>
    <t>Рыбницкий р-н с.Мокра ул Коммунаров д 77</t>
  </si>
  <si>
    <t>приобретение основных средств для орошения</t>
  </si>
  <si>
    <t>ООО "Фарбена"</t>
  </si>
  <si>
    <t>Сельское хозяйство, животноводство</t>
  </si>
  <si>
    <t>Слободзейкий р-н с.Незавертайловка, ул. Горького, д.182</t>
  </si>
  <si>
    <t>12.06.2019 г.</t>
  </si>
  <si>
    <t>Приобретение основных средств (с/х техника и оборудование, необходимые для заготовки кормов)</t>
  </si>
  <si>
    <t>ООО "Сельскохозяйственная Фирма "Экспедиция-Агро"</t>
  </si>
  <si>
    <t xml:space="preserve">Слободзейский район, с.Новокотовск, ул.Ткаченко, д.2 </t>
  </si>
  <si>
    <t>приобретение машины для уборки брокколи и цветной капусты, согласно заключенного контракта №1921 от 19 марта 2019 г. с компанией Sweere Food Processing Equipment BV (Нидерланды).</t>
  </si>
  <si>
    <t>Слободзейский район, с.Новокотовск, ул.Ткаченко, д.3</t>
  </si>
  <si>
    <t>приобретение основных средств – дождевальной установки  RKD Center pivot (контракт №9/19 от 01.10.2019г.),  труб D315PN8 (контракт №1147 MD от 01.10.2019)</t>
  </si>
  <si>
    <t>Слободзейский район, с.Новокотовск, ул.Ткаченко, д.4</t>
  </si>
  <si>
    <t xml:space="preserve">строительство холодильного склада минусового хранения, </t>
  </si>
  <si>
    <t>Слободзейский район, с.Новокотовск, ул.Ткаченко, д.5</t>
  </si>
  <si>
    <t xml:space="preserve">приобретение оборудования для холодильного склада минусового хранения  (договор 31032020/1 от 31.03.2020 заключенный с ООО «АСТРА» ) </t>
  </si>
  <si>
    <t>ирригационной машины линейно-круговой типа Bauer Centerliner CLS, согласно договору купли-продажи №27/07 от 27.07.2020г., заключенного с Rohren und Pumpenwerk Bauer G.m.b.H. (Австрия)</t>
  </si>
  <si>
    <t>на финансирования капитальных вложений в строительство оросительных систем</t>
  </si>
  <si>
    <t>НП ЗАО "Электромаш</t>
  </si>
  <si>
    <t xml:space="preserve">Промышленность  (машиностроение) </t>
  </si>
  <si>
    <t>ПМР, г.Тирасполь, ул. Сакриера, 1</t>
  </si>
  <si>
    <t>Модернизация станочного оборудования, приобретение основных средств, согласно контрактов</t>
  </si>
  <si>
    <t>КФХ "Садома Геннадий Сергеевич"</t>
  </si>
  <si>
    <t>сельское хозяйство</t>
  </si>
  <si>
    <t>Рыбницкий р-н с.Выхватенцы, с.Воронково</t>
  </si>
  <si>
    <t>Сельское хозяйство, (подотрасль -растени еводство,производство  зерновых, оказание услуг по хранению, сушке и переработке зерна и масляничных культур,картофелеводство)</t>
  </si>
  <si>
    <t xml:space="preserve">Дубоссарский район,г.Дубоссары   </t>
  </si>
  <si>
    <t xml:space="preserve"> на развитие картофелеводства, в том числе приобретение осн. ср. для посадки и выращивания картофеля (картофелесажалка, гребнеобразующая фреза), приобретение оросительной системы , приобретение, монтаж и наладка оборудования для овощехранилища, состоящего из двух холодильных камер, приобретение погрузчика, оплата транспортно-экспедиционных услуг перевозчику.</t>
  </si>
  <si>
    <t>кредитование осуществляется на строительство (ремонт, реконструкция) оросительных систем, проведение электромонтажных работ для подключения дождевальных машин, проведение реконструкции существующих внутрихозяйственных сетей водопроводов, приобретение  дождевальных машин , оросительных систем и агрегатов, а именно, приобретение 8 круговых дождевальных машин (модель 8120) торговой марки «Valley», спринклерной оросительной системы, запасных частей и комплектующих для модернизации имеющихся систем орошения, оплата транспортно-экспедиционных услуг перевозчику</t>
  </si>
  <si>
    <t>на строительство (ремонт, реконструкция) оросительных систем, приобретение  дождевальных машин , оросительных систем и агрегатов</t>
  </si>
  <si>
    <t>ООО "Лювена"</t>
  </si>
  <si>
    <t xml:space="preserve">геологическое изучение, использование недр, связанное с добычей полезных ископаемых. Производство и реализация строительных материалов. </t>
  </si>
  <si>
    <t>Григориопольский район, с. Малаешты,</t>
  </si>
  <si>
    <t>приобретение основных средств для пополнения парка оборудования специализированной техникой</t>
  </si>
  <si>
    <t xml:space="preserve">на финансирование затрат Заемщика: приобретение основных средств для осуществления деятельности в отраслях промышленности </t>
  </si>
  <si>
    <t>ООО "Фиальт-Агро"</t>
  </si>
  <si>
    <t>Животноводство, растениеводство, переработка</t>
  </si>
  <si>
    <t>С. Парканы, ул. Ленина 200</t>
  </si>
  <si>
    <t>строительство коровника на 880 голов фуражного стада, оснащением МТФ необходимым технологическим оборудованием, приобретение КРС</t>
  </si>
  <si>
    <t>финансирование затрат на модернизацию и обновление производства</t>
  </si>
  <si>
    <t xml:space="preserve"> ОАО "Завод консервов детского питания"</t>
  </si>
  <si>
    <t>Пищевая промышленность, переработка сельскохозяйственного сырья.</t>
  </si>
  <si>
    <t>г. Тирасполь, ул. К. Цеткин, д.4</t>
  </si>
  <si>
    <t xml:space="preserve">приобретение основных средств - машины для уборки брокколи цветной капусты, согласно контракта № 2013-1425 от 01.05.2020 г заключенного с Sweere Mangnus BV (Нидерланды) </t>
  </si>
  <si>
    <t>ОАО "Завод консервов детского питания"</t>
  </si>
  <si>
    <t>приобретение основных средств – испарительных конденсаторов</t>
  </si>
  <si>
    <t>г. Тирасполь, ул. К. Цеткин, д.5</t>
  </si>
  <si>
    <t>приобретение оборудования (автоматической термоформовочной и вакуумной упаковочной машины, машины для обрезки краев кукурузы, формы для початков кукурузы, жидкого наполнителя, струйного принтера, системы печати с упаковочной машиной)</t>
  </si>
  <si>
    <t>ООО "Нер-Агро"</t>
  </si>
  <si>
    <t>Сельское хозяйство, (подотрасль -растениеводство, производство зерновых культур)</t>
  </si>
  <si>
    <t>Григориопольский район, с.Тея, ул.Ленина, д. 51.</t>
  </si>
  <si>
    <t>10.08.2020.</t>
  </si>
  <si>
    <t>финансирование затрат Заемщика: приобретение поливной системы кругового типа, дождевальной машины, проведение электромонтажных работ для подключения оборудования для полива и проведение внутрихозяйственных водопроводных сетей</t>
  </si>
  <si>
    <t>ООО "Михайловка-Агро"</t>
  </si>
  <si>
    <t>Рыбницкий р-н, село Михайловка</t>
  </si>
  <si>
    <t>ООО "Минерул"</t>
  </si>
  <si>
    <t>ригориопольский район, с.Красная Горка, ул.Тираспольская, д.90 "а"</t>
  </si>
  <si>
    <t>приобретение 2-х дождевальных машин «Фрегат», полимерных труб и комплектующих к ним</t>
  </si>
  <si>
    <t>Слободзейский район, с.Владимировка, ул. Ленина, 46</t>
  </si>
  <si>
    <t>приобретение основных средств - дождевальных установок, комплектующих для оросительных систем, выполнения работ по строительству оросительной системы</t>
  </si>
  <si>
    <t>ООО "Сельскохозяйственная фирма "Золотой колос"</t>
  </si>
  <si>
    <t>Слободзейский район, с. Чобручи, ул. Фрунзе, 83</t>
  </si>
  <si>
    <t>12.11.2020</t>
  </si>
  <si>
    <t xml:space="preserve">инвестиц-е цели, а именно финанс-е затрат заемщика на стрит-во оросит. системы, в т.ч. приобретение оросит. машин       </t>
  </si>
  <si>
    <t>ООО "Мегатрансавто"</t>
  </si>
  <si>
    <t>г.Рыбница, ул.Маяковского 4</t>
  </si>
  <si>
    <t>20.06.2019</t>
  </si>
  <si>
    <t xml:space="preserve"> </t>
  </si>
  <si>
    <t>Сельское хозяйство (выращивание зерновых и масличных культур), промышленность (мукомольно-крупяная и комбикормовая промышленность)</t>
  </si>
  <si>
    <t>кредит погашен 28.04.2021г.</t>
  </si>
  <si>
    <t>кредит погашен 01.09.2021г.</t>
  </si>
  <si>
    <t>г. Бендеры, ул. Суворова, д. 4 Б/1</t>
  </si>
  <si>
    <t>г. Тирасполь, пр-зд Монтажников, д. 2А</t>
  </si>
  <si>
    <t>г. Тирасполь, ул. Шевченко, д. 86</t>
  </si>
  <si>
    <t>ООО "Агромеханизм"</t>
  </si>
  <si>
    <t>Промышленность (ремонт машин и оборудования)</t>
  </si>
  <si>
    <t xml:space="preserve"> г.Слободзея, ул.Тираспольская, д.11 "Д"</t>
  </si>
  <si>
    <t>Сооружение основных средств и приобретение основных средств</t>
  </si>
  <si>
    <t>КФХ Черниенко Александр Григорьевич</t>
  </si>
  <si>
    <t>Растениеводство (зерновые, бахчевые, сад)</t>
  </si>
  <si>
    <t>Рыбницкий р-н, с.Гидирим и с.Выхватенцы</t>
  </si>
  <si>
    <t>Мелиорация: приобретение дождевальной машины и бензинового погрузчика</t>
  </si>
  <si>
    <t>Растениеводство (зерновые, технические культуры)</t>
  </si>
  <si>
    <t>Рыбницкий р-н, с.Выхватенцы</t>
  </si>
  <si>
    <t>Мелиорация: приобретение дождевальной машины и труб ПЭ</t>
  </si>
  <si>
    <t>Сельское хозяйство (с/х производство)</t>
  </si>
  <si>
    <t>Слободзейский р-н, с.Глиное, ул.Чапаева д.115А</t>
  </si>
  <si>
    <t>Приобретение, модернизация и тех.перевооружение основных средств</t>
  </si>
  <si>
    <t>ООО "ДоброФрут"</t>
  </si>
  <si>
    <t>ПМР, Слободзейский р-н, с.Чобручи, ул.Пионерская, д.27</t>
  </si>
  <si>
    <t>Выполнение работ по строительству фруктохранилища с сортировочной линией; Приобретение основных средств</t>
  </si>
  <si>
    <t>Сельское хозяйство (растениводство и животноводство)</t>
  </si>
  <si>
    <t>г.Бендеры, ул.Т.Кручок, 13</t>
  </si>
  <si>
    <t>966/7-08</t>
  </si>
  <si>
    <t>Покупка основных средств (агрегат, борона)</t>
  </si>
  <si>
    <t>993/7-08</t>
  </si>
  <si>
    <t>Покупка основных средств (оборудование для коровника и доильного зала); Модернизация строений</t>
  </si>
  <si>
    <t>кредит погашен 30.11.2021г</t>
  </si>
  <si>
    <t>кредит погашен в октябре 2021 года</t>
  </si>
  <si>
    <t>18.07.2019 закрыт 15.10.2021</t>
  </si>
  <si>
    <t xml:space="preserve">кредит погашен 24.12..2021г. </t>
  </si>
  <si>
    <t xml:space="preserve">кредит погашен 29.11.2021г. </t>
  </si>
  <si>
    <t xml:space="preserve">кредит погашен 24.11..2021г. </t>
  </si>
  <si>
    <t xml:space="preserve">кредит погашен 26.10.2021г. </t>
  </si>
  <si>
    <t xml:space="preserve">кредит погашен 27.10.2021г. </t>
  </si>
  <si>
    <t xml:space="preserve">кредит погашен 09.12.2021г. </t>
  </si>
  <si>
    <t>кредит погашен 27.11.2021г.</t>
  </si>
  <si>
    <t>перевод долга "ИнтерцентрЛюкс" 16.11.2021г.</t>
  </si>
  <si>
    <t>перевод долга 16.11.2021г.</t>
  </si>
  <si>
    <t>кредит погашен 29.10.2021г.</t>
  </si>
  <si>
    <t>Размер уменьшения налога на доходы организаций, фактически произведенный по выданному кредиту, рубли Приднестровской Молдавской Республики</t>
  </si>
  <si>
    <t>Сельское хозяйство, (подотрасль -растениеводство, производство зерновых, плодов)</t>
  </si>
  <si>
    <t>Григориопольский район, с.Красная Горка ул.Тираспольская, 84</t>
  </si>
  <si>
    <t>На приобретение полиэтиленовых труб, согл дог. С ДООО "ПолиМир"</t>
  </si>
  <si>
    <t>ООО "Картофель от хозяина"</t>
  </si>
  <si>
    <t>Сельское хозяйство, (подотрасль -растениеводство, производство зерновых, плодов, картофелеводство, овощеводство)</t>
  </si>
  <si>
    <t>г.Бендеры, ул.Московская д.36 кв.2</t>
  </si>
  <si>
    <t>На приобретение круговой оросительной системы</t>
  </si>
  <si>
    <t>КФХ Агатьев Василий владимирович</t>
  </si>
  <si>
    <t>Растениводство, овощеводство</t>
  </si>
  <si>
    <t>Приобретение основных средств: сеялки, культиватора междурядного, машины для скашивания ботвы лука, машины для выкапывания лука, комбайна для уборки моркови</t>
  </si>
  <si>
    <t>ООО "Агросем"</t>
  </si>
  <si>
    <t>ПМР, Слободзейский р-н, с.Карагаш, ул.Ленина д.91А</t>
  </si>
  <si>
    <t>Приобретение основных средств-сеялки</t>
  </si>
  <si>
    <t>ООО "Бизон"</t>
  </si>
  <si>
    <t>Промышденность (химическая и нефтехимическая)</t>
  </si>
  <si>
    <t>Григориопольский район,п.Маяк</t>
  </si>
  <si>
    <t>Приобретение основных средств-производственное оборудование</t>
  </si>
  <si>
    <t>Сельское хозяйство (животноводство)</t>
  </si>
  <si>
    <t>1006/7-08</t>
  </si>
  <si>
    <t>Приобретение нетелей в количестве 99 голов</t>
  </si>
  <si>
    <t>Слободзейский район, с.Суклея, ул.Котовского, 67</t>
  </si>
  <si>
    <t>1011/7-08</t>
  </si>
  <si>
    <t>руб.ПМР</t>
  </si>
  <si>
    <t>Приобретение недвижимого имущества по адресу г.Тирасполь, ул.Старого д.130А</t>
  </si>
  <si>
    <t>КФХ Корчак Николай Станиславович</t>
  </si>
  <si>
    <t>Сельское хозяйство (выращивание зерновых и картофелеводство)</t>
  </si>
  <si>
    <t>Григориополь, ул.К.Маркса, 182</t>
  </si>
  <si>
    <t>822/7-09</t>
  </si>
  <si>
    <t>Приобретение трактора Беларус</t>
  </si>
  <si>
    <t>МУП "ЖЭУК г.Тирасполя"</t>
  </si>
  <si>
    <t>Жилищное хозяйство.</t>
  </si>
  <si>
    <t>г.Тирасполь</t>
  </si>
  <si>
    <t>Финансирование затрат по капитальному ремонту и реконструкции жилищного фонда, находящегося в управлении МУП "ЖЭУК г.Тирасполя"</t>
  </si>
  <si>
    <t>2021г</t>
  </si>
  <si>
    <t>17</t>
  </si>
  <si>
    <t>18</t>
  </si>
  <si>
    <t>19</t>
  </si>
  <si>
    <t>20</t>
  </si>
  <si>
    <t>21</t>
  </si>
  <si>
    <t>31</t>
  </si>
  <si>
    <t>32</t>
  </si>
  <si>
    <t>43</t>
  </si>
  <si>
    <t>44</t>
  </si>
  <si>
    <t>45</t>
  </si>
  <si>
    <t>46</t>
  </si>
  <si>
    <t>47</t>
  </si>
  <si>
    <t>кредит погашен 12.01.2022г</t>
  </si>
  <si>
    <t xml:space="preserve">кредит погашен 27.01.2022г. </t>
  </si>
  <si>
    <t>кредит погашен 01.01.2022г.</t>
  </si>
  <si>
    <t>кредит погашен 13.12.2021г.</t>
  </si>
  <si>
    <t>ООО "Земледелец""</t>
  </si>
  <si>
    <t>Сельское хозяйство, (подотрасль -растениеводство, производство зерновых, масленичных культур, а также оказание услуг по обработке почвы)</t>
  </si>
  <si>
    <t>Слободзейский район, с.Глиное, ул.Комсомольская д.48</t>
  </si>
  <si>
    <t>Приобретение оросительной системы и материалов для ее монтажа</t>
  </si>
  <si>
    <t>ООО "БиоАгроЛэнд"</t>
  </si>
  <si>
    <t>Сельское хозяйство, (подотрасль -растениеводство, производство зерновых, масленичных культур)</t>
  </si>
  <si>
    <t>Слободзейский район, с.Коротное, ул.Степная д.87</t>
  </si>
  <si>
    <t>закрыт 02.02.2022</t>
  </si>
  <si>
    <t>ПМР, г.Каменка, ул.Кирова, д.7</t>
  </si>
  <si>
    <t>Приобретение основных средств-оборудование и кукурузоуборочный компайн</t>
  </si>
  <si>
    <t>ПМР, Слободзейский р-н, с.Терновка ул.Ленина д.20/2</t>
  </si>
  <si>
    <t>Приобретение ирригационного оборудования</t>
  </si>
  <si>
    <t>ООО "Агроторгинвест групп"</t>
  </si>
  <si>
    <t>ООО "Агроват"</t>
  </si>
  <si>
    <t>Слободзейский район, с.Суклея, ул.И.Крянгэ,44</t>
  </si>
  <si>
    <t>8/7-08</t>
  </si>
  <si>
    <t>Приобретение круговой оросительной системы.</t>
  </si>
  <si>
    <t>КФХ Островский А.А.</t>
  </si>
  <si>
    <t>Сельское хозяйство (выращивание зерновых и технических культур)</t>
  </si>
  <si>
    <t>г.Тирасполь, ул.Юности д.104 кв.4</t>
  </si>
  <si>
    <t>4/7-09</t>
  </si>
  <si>
    <t>ООО "Янтарь"</t>
  </si>
  <si>
    <t>г.Слободзея, ул.Фрунзе, 23</t>
  </si>
  <si>
    <t>26/7-08</t>
  </si>
  <si>
    <t>Приобретение оросительной системы и материалов для монтажа</t>
  </si>
  <si>
    <t>ЗАО "Тираспольский завод ЖБИ №6"</t>
  </si>
  <si>
    <t>г.Тирасполь, ул.Манойлова,70</t>
  </si>
  <si>
    <t>40/7-08</t>
  </si>
  <si>
    <t>Долл.США</t>
  </si>
  <si>
    <t>Приобретение бетоносмесительной установки</t>
  </si>
  <si>
    <t>в т.ч.</t>
  </si>
  <si>
    <t>2021 год</t>
  </si>
  <si>
    <t>2022 год</t>
  </si>
  <si>
    <t>Приложение № 7</t>
  </si>
  <si>
    <t>кредит погашен 04.04.2022г</t>
  </si>
  <si>
    <t>дата заклю- чения кредитного договора</t>
  </si>
  <si>
    <t>ООО "Сельскохозяйственная фирма "Маккол"</t>
  </si>
  <si>
    <t>Сельское хозяйство, (подотрасль -растениеводство, производство зерновых, бобовых культур, включая семеноводство)</t>
  </si>
  <si>
    <t>Слободзейский район, с.Ближний Хутор, ул.Поделы, 34 "г"</t>
  </si>
  <si>
    <t>Приобретение круговой оросительной системы и материалов для ее монтажа.</t>
  </si>
  <si>
    <t>Животноводство и растениводство</t>
  </si>
  <si>
    <t>Слободзейский район, с.Парканы, ул.Ленина, 200</t>
  </si>
  <si>
    <t>Приобретение основных средств: машины для обжарки сои и ворошителя</t>
  </si>
  <si>
    <t>-</t>
  </si>
  <si>
    <t>ПК "Агрофирма "Дружба"</t>
  </si>
  <si>
    <t>Комбикормовая промышленность</t>
  </si>
  <si>
    <t>ПМР, г.Бендеры, с.Притягайловка ул.Первомайская, д.5</t>
  </si>
  <si>
    <t>Приобретение комплекса по очистке, сушке зерновых для производства комбикормов</t>
  </si>
  <si>
    <t>ПМР, Григориопольский район, с. Малаешты, ул.Ленина д.28</t>
  </si>
  <si>
    <t>Приобретение ОС и возведение металического арочного ангара</t>
  </si>
  <si>
    <t>КФХ Владимирец Сергей Владимирович</t>
  </si>
  <si>
    <t>ПМР, Рыбницкий район, с. Выхватинцы</t>
  </si>
  <si>
    <t>Приобретение широкоформатной фронтальной дождевальной машины, трубы ПЭ и земельные работы</t>
  </si>
  <si>
    <t>КФХ Кизил Андрей Андреевич</t>
  </si>
  <si>
    <t>ПМР, Григориопольский район, с. Бутор</t>
  </si>
  <si>
    <t>Приобретение для изготовления сыров, содержания телят, приобретение нетелей, мини-погрузчика, подборщика, грабли, косилки, кормораздатчика, доильное оборудование и резервуар для молока.</t>
  </si>
  <si>
    <t>ООО "ПВА-групп"</t>
  </si>
  <si>
    <t xml:space="preserve">Строительство </t>
  </si>
  <si>
    <t>ПМР, г.Тирасполь, ул.Чапаева, д.42 "а"</t>
  </si>
  <si>
    <t>Приобретение спец.техники</t>
  </si>
  <si>
    <t>ООО "СЕНИ"</t>
  </si>
  <si>
    <t>Сельское хозяйство (растениводство: производство плодов и винограда)</t>
  </si>
  <si>
    <t>ПМР, Григориопольский район, с. Красногорка ул.Минка д.7</t>
  </si>
  <si>
    <t>63/7-08</t>
  </si>
  <si>
    <t>Приобретение агрегатов к с/х технике, зерносушилки, измельчителя, а также ремонт строений</t>
  </si>
  <si>
    <t>ООО "Доброва"</t>
  </si>
  <si>
    <t>г.Бендеры, ул.Ленина, 6</t>
  </si>
  <si>
    <t>61/7-08</t>
  </si>
  <si>
    <t>Автоматическая линия для производства бетонных изделий CS-36 QUATTRO 4x4 TURBO)</t>
  </si>
  <si>
    <t>Растениводство (выращивание зерновых и технических культур)</t>
  </si>
  <si>
    <t>67/7-08</t>
  </si>
  <si>
    <t>Центральная оросительная система, материалы для монтажа, проектные и пусконаладочные работы</t>
  </si>
  <si>
    <t>разница между общей процентной ставкой по кредиту и 9 (девятью) процентами годовых</t>
  </si>
  <si>
    <t>1 кв.2022г</t>
  </si>
  <si>
    <t>2 кв.2022г</t>
  </si>
  <si>
    <t>Приложение №5</t>
  </si>
  <si>
    <t>Приложение №6</t>
  </si>
  <si>
    <t>Приложение № 9</t>
  </si>
  <si>
    <t>ООО "Люрсан-групп" (реорган.ООО "Люрсан")</t>
  </si>
  <si>
    <t>кредит погашен 02.06.2022г.</t>
  </si>
  <si>
    <t>ООО "Люрсан-групп" (реорг ООО "Люрсан")</t>
  </si>
  <si>
    <t>кредит погашен 20.07.2022г</t>
  </si>
  <si>
    <t>кредит погашен 20.07.2022г. ООО Акбарс присоединен к ООО Сады Приднестровья</t>
  </si>
  <si>
    <t>кредит погашен 20.07.2022г.</t>
  </si>
  <si>
    <t>3 кв.2022г</t>
  </si>
  <si>
    <t xml:space="preserve">заемщиков, заключивших кредитные договоры, в рамках Постановления Правительства ПМР от 20 апреля 2021 года №128 </t>
  </si>
  <si>
    <t>Приобретение трактора и нетелей 66 голов</t>
  </si>
  <si>
    <t>Промышленность нерудных строительных материалов. Производство и реализация строительных материалов.</t>
  </si>
  <si>
    <t>Григориопольский район, с.Малаешты</t>
  </si>
  <si>
    <t>Приобретение основных средств для осуществления деятельности в отраслях промышленности.</t>
  </si>
  <si>
    <t>Приобретение круговой оросительной системы</t>
  </si>
  <si>
    <t>ООО "Первая оконная компания" (реорг. ООО "Винпласт")</t>
  </si>
  <si>
    <t>КФХ Тимошин Николай Владимирович</t>
  </si>
  <si>
    <t>ПМР, Слободзейский район, с. Новокотовск</t>
  </si>
  <si>
    <t>19,08.2022</t>
  </si>
  <si>
    <t>Приобретение материалов для ремонта объекта, вентиляционного оборудования; оплата работ по ремонту объекта, транспортных услуг</t>
  </si>
  <si>
    <t>ООО "Мельник"</t>
  </si>
  <si>
    <t>Животноводство (птицеводство), торгово-посредническая деятельность</t>
  </si>
  <si>
    <t>Слободзейский район, с.Новокотовск</t>
  </si>
  <si>
    <t>115/7-08</t>
  </si>
  <si>
    <t>руб. ПМР</t>
  </si>
  <si>
    <t>Оборудование для птицеводства, линия убоя птицы и холодильные агрегаты</t>
  </si>
  <si>
    <t>заемщиков, заключивших кредитные договоры, в рамках Постановления Правительства ПМР от 18 ноября 2021 года №361</t>
  </si>
  <si>
    <t>кредит закрыт 05.09.2022г.</t>
  </si>
  <si>
    <t>заемщиков, заключивших кредитные договоры, в рамках Постановления Правительства ПМР от 4 июля 2022 года №254</t>
  </si>
  <si>
    <t>ОТКРЫТОЕ АКЦИОНЕРНОЕ ОБЩЕСТВО "ФЛОАРЕ"</t>
  </si>
  <si>
    <t>г.Бендеры, ул.Коммунистическая, 181</t>
  </si>
  <si>
    <t>128/7-08</t>
  </si>
  <si>
    <t>погашение обязательст персоналу по оплате труда</t>
  </si>
  <si>
    <t>Приложение № 10</t>
  </si>
  <si>
    <t>* Валютой кредитования выступают росс. руб., долл. США, Евро, руб. ПМР. Для анализа за основу была принята валюта – Евро. 
Для конвертации сумм кредитов в иных валютах применялись средневзвешенные курсы валют за соответствующий период.</t>
  </si>
  <si>
    <t>* в 2018 году 3 кредита были выданы через МЭР</t>
  </si>
  <si>
    <t>4 кв.2022г</t>
  </si>
  <si>
    <r>
      <t xml:space="preserve">заемщиков, заключивших кредитные договоры в рамках Постановления Правительства ПМР от 17 октября 2018 года № 355, 
</t>
    </r>
    <r>
      <rPr>
        <b/>
        <u/>
        <sz val="12"/>
        <rFont val="Times New Roman"/>
        <family val="1"/>
        <charset val="204"/>
      </rPr>
      <t>по состоянию на 01 января 2023 года</t>
    </r>
  </si>
  <si>
    <t>кредит погашен 28.11.2022г</t>
  </si>
  <si>
    <t>кредит погашен 13.12.2022г.</t>
  </si>
  <si>
    <t>должник</t>
  </si>
  <si>
    <t>кредит погашен 01.05.2022г</t>
  </si>
  <si>
    <t>кредит погашен 31.07.2022г</t>
  </si>
  <si>
    <t>Информация 
о принятых Наблюдательным советом Фонда государственного резерва Приднестровской Молдавской Республики 
решениях о льготном кредитовании с субсидированием части процентной ставки (7%) (П 355)
за период 2018г. - 1 кв.2021г.</t>
  </si>
  <si>
    <r>
      <t xml:space="preserve">заемщиков, заключивших кредитные договоры в рамках Постановления Правительства ПМР от 18 июня 2020 года № 218, 
</t>
    </r>
    <r>
      <rPr>
        <b/>
        <u/>
        <sz val="12"/>
        <rFont val="Times New Roman"/>
        <family val="1"/>
        <charset val="204"/>
      </rPr>
      <t>по состоянию на 01 января 2023 года</t>
    </r>
  </si>
  <si>
    <t>кредит погашен 22.09.2022г.</t>
  </si>
  <si>
    <t>кредит погашен 11.11.2022г., 1 день просрочки</t>
  </si>
  <si>
    <t>кредит погашен 12.03.2022г.</t>
  </si>
  <si>
    <t xml:space="preserve">кредит погашен 03.12.2022г. </t>
  </si>
  <si>
    <t xml:space="preserve">кредит погашен 08.12.2022г. </t>
  </si>
  <si>
    <t xml:space="preserve">кредит погашен 22.12.2022г. </t>
  </si>
  <si>
    <t>кредит погашен 22.02.2022г.</t>
  </si>
  <si>
    <t>кредит погашен 30.12.2022г.</t>
  </si>
  <si>
    <t>кредит погашен 01.10.2022г.</t>
  </si>
  <si>
    <t>кредит погашен 01.11.2022г.</t>
  </si>
  <si>
    <t>кредит погашен 01.12.2022г</t>
  </si>
  <si>
    <t>кредит погашен 24.11.2022г.</t>
  </si>
  <si>
    <t>кредит погашен 15.11.2022г.</t>
  </si>
  <si>
    <t>по состоянию на «  01   »       января      2023 года</t>
  </si>
  <si>
    <t>Пищевая промышленность. Переработка с/х сырья и производство плодоовощных консервов, их реализация.</t>
  </si>
  <si>
    <t>г.Тирасполь, ул.К.Цеткин, д.5</t>
  </si>
  <si>
    <t>Приобретение оборудования (линия по очистке и сортировке гречихи и сортер по цвету для замороженных овощей)</t>
  </si>
  <si>
    <t>Приобретение оросительных систем и комплектующих</t>
  </si>
  <si>
    <t>ПМР,Григориопольский район, с.Карманово</t>
  </si>
  <si>
    <t>Приобретение стельных коров</t>
  </si>
  <si>
    <t>135/7-08</t>
  </si>
  <si>
    <t>Приобретение ассенизационной машины и приобретение материалов для реконструкции телятника</t>
  </si>
  <si>
    <t>ООО "Протягайловские колбасы"</t>
  </si>
  <si>
    <t>г.Бендеры, с.Протягайловка, пер. Первомайский, 2 "г"</t>
  </si>
  <si>
    <t>139/7-08</t>
  </si>
  <si>
    <t>Приобретение спец.транспорта с холодильной установкой</t>
  </si>
  <si>
    <t>ООО " Янтарь"</t>
  </si>
  <si>
    <t>174/7-08</t>
  </si>
  <si>
    <t>30.11..2022</t>
  </si>
  <si>
    <t>Мелиорация (приобретение круговой оросительной системы)</t>
  </si>
  <si>
    <t>Приложение № 8</t>
  </si>
  <si>
    <t>по состоянию на «  01   »       января     2023 года</t>
  </si>
  <si>
    <t>разница между общей процентной ставкой по кредиту и 7 (семью) процентами годовых</t>
  </si>
  <si>
    <t>Информация 
о принятых Наблюдательным советом Фонда государственного резерва Приднестровской Молдавской Республики 
решениях о льготном кредитовании с субсидированием части процентной ставки (6%) (П 128)
за период 2021-2022 гг.</t>
  </si>
  <si>
    <t>Номин.курсы за 2022г.</t>
  </si>
  <si>
    <t>ВСЕГО за 2022г</t>
  </si>
  <si>
    <t>за 2022г</t>
  </si>
  <si>
    <t xml:space="preserve">Номин. Курс Евро </t>
  </si>
  <si>
    <t>Закрыты все кредиты, кроме КФХ Попов А.В.</t>
  </si>
  <si>
    <t xml:space="preserve"> Номин.Курс Евро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</si>
</sst>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_-* #,##0\ _₽_-;\-* #,##0\ _₽_-;_-* &quot;-&quot;??\ _₽_-;_-@_-"/>
  </numFmts>
  <fonts count="3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6"/>
      <color indexed="8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.5"/>
      <name val="FreeSetLightC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19" fillId="0" borderId="0"/>
  </cellStyleXfs>
  <cellXfs count="511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2" fillId="0" borderId="0" xfId="2" applyFont="1" applyAlignment="1">
      <alignment vertical="center"/>
    </xf>
    <xf numFmtId="0" fontId="1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0" fontId="2" fillId="2" borderId="0" xfId="2" applyFont="1" applyFill="1" applyAlignment="1">
      <alignment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4" fillId="3" borderId="1" xfId="2" applyNumberFormat="1" applyFont="1" applyFill="1" applyBorder="1" applyAlignment="1">
      <alignment horizontal="center" vertical="center"/>
    </xf>
    <xf numFmtId="0" fontId="2" fillId="4" borderId="0" xfId="2" applyFont="1" applyFill="1" applyAlignment="1">
      <alignment vertical="center"/>
    </xf>
    <xf numFmtId="3" fontId="1" fillId="0" borderId="1" xfId="2" applyNumberFormat="1" applyFont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4" fontId="9" fillId="5" borderId="1" xfId="4" applyNumberFormat="1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left" vertical="center" wrapText="1"/>
    </xf>
    <xf numFmtId="4" fontId="9" fillId="6" borderId="1" xfId="4" applyNumberFormat="1" applyFont="1" applyFill="1" applyBorder="1" applyAlignment="1">
      <alignment horizontal="center" vertical="center"/>
    </xf>
    <xf numFmtId="0" fontId="9" fillId="6" borderId="1" xfId="4" applyFont="1" applyFill="1" applyBorder="1" applyAlignment="1">
      <alignment horizontal="left" vertical="center" wrapText="1"/>
    </xf>
    <xf numFmtId="0" fontId="10" fillId="0" borderId="0" xfId="4" applyFont="1" applyBorder="1" applyAlignment="1">
      <alignment horizontal="left" vertical="top" wrapText="1"/>
    </xf>
    <xf numFmtId="2" fontId="11" fillId="0" borderId="5" xfId="4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top" wrapText="1"/>
    </xf>
    <xf numFmtId="4" fontId="11" fillId="0" borderId="5" xfId="4" applyNumberFormat="1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 wrapText="1" indent="1"/>
    </xf>
    <xf numFmtId="9" fontId="11" fillId="0" borderId="1" xfId="4" applyNumberFormat="1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 indent="1"/>
    </xf>
    <xf numFmtId="14" fontId="11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left" vertical="center" wrapText="1" inden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9" fontId="1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9" fontId="11" fillId="5" borderId="4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39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3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4" fontId="11" fillId="0" borderId="12" xfId="0" applyNumberFormat="1" applyFont="1" applyFill="1" applyBorder="1" applyAlignment="1" applyProtection="1">
      <alignment horizontal="center" vertical="center" wrapText="1"/>
    </xf>
    <xf numFmtId="14" fontId="11" fillId="5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39" fontId="9" fillId="5" borderId="1" xfId="0" applyNumberFormat="1" applyFont="1" applyFill="1" applyBorder="1" applyAlignment="1" applyProtection="1">
      <alignment horizontal="center" vertical="center" wrapText="1"/>
    </xf>
    <xf numFmtId="9" fontId="11" fillId="5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9" fontId="11" fillId="9" borderId="1" xfId="0" applyNumberFormat="1" applyFont="1" applyFill="1" applyBorder="1" applyAlignment="1">
      <alignment horizontal="center" vertical="center" wrapText="1"/>
    </xf>
    <xf numFmtId="9" fontId="11" fillId="9" borderId="4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4" fontId="9" fillId="9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0" fontId="9" fillId="5" borderId="4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vertical="center" wrapText="1"/>
    </xf>
    <xf numFmtId="4" fontId="9" fillId="5" borderId="4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vertical="center"/>
    </xf>
    <xf numFmtId="49" fontId="9" fillId="5" borderId="1" xfId="0" applyNumberFormat="1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vertical="center" wrapText="1"/>
    </xf>
    <xf numFmtId="0" fontId="11" fillId="10" borderId="7" xfId="6" applyNumberFormat="1" applyFont="1" applyFill="1" applyBorder="1" applyAlignment="1" applyProtection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 applyProtection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 applyProtection="1">
      <alignment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4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39" fontId="1" fillId="3" borderId="1" xfId="0" applyNumberFormat="1" applyFont="1" applyFill="1" applyBorder="1" applyAlignment="1" applyProtection="1">
      <alignment horizontal="center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</xf>
    <xf numFmtId="9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39" fontId="1" fillId="0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wrapText="1"/>
    </xf>
    <xf numFmtId="9" fontId="11" fillId="0" borderId="5" xfId="0" applyNumberFormat="1" applyFont="1" applyFill="1" applyBorder="1" applyAlignment="1" applyProtection="1">
      <alignment horizontal="center" vertical="center" wrapText="1"/>
    </xf>
    <xf numFmtId="39" fontId="1" fillId="0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vertical="center" wrapText="1"/>
    </xf>
    <xf numFmtId="39" fontId="1" fillId="0" borderId="10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 wrapText="1"/>
    </xf>
    <xf numFmtId="39" fontId="1" fillId="3" borderId="10" xfId="0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4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3" fontId="14" fillId="0" borderId="0" xfId="0" applyNumberFormat="1" applyFont="1" applyFill="1" applyAlignment="1">
      <alignment horizontal="center" vertical="center"/>
    </xf>
    <xf numFmtId="49" fontId="9" fillId="9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vertical="center" wrapText="1"/>
    </xf>
    <xf numFmtId="0" fontId="9" fillId="9" borderId="4" xfId="0" applyNumberFormat="1" applyFont="1" applyFill="1" applyBorder="1" applyAlignment="1">
      <alignment horizontal="center" vertical="center"/>
    </xf>
    <xf numFmtId="14" fontId="9" fillId="9" borderId="4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4" fontId="1" fillId="0" borderId="1" xfId="3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vertical="center" wrapText="1"/>
    </xf>
    <xf numFmtId="164" fontId="11" fillId="3" borderId="1" xfId="3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49" fontId="1" fillId="0" borderId="5" xfId="0" applyNumberFormat="1" applyFont="1" applyFill="1" applyBorder="1" applyAlignment="1">
      <alignment vertical="center" wrapText="1"/>
    </xf>
    <xf numFmtId="14" fontId="11" fillId="8" borderId="1" xfId="0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3" fontId="2" fillId="3" borderId="1" xfId="2" applyNumberFormat="1" applyFont="1" applyFill="1" applyBorder="1" applyAlignment="1">
      <alignment horizontal="center" vertical="center"/>
    </xf>
    <xf numFmtId="165" fontId="2" fillId="3" borderId="1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4" fontId="11" fillId="0" borderId="1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2" fillId="0" borderId="0" xfId="4" applyFont="1"/>
    <xf numFmtId="0" fontId="22" fillId="0" borderId="0" xfId="4" applyFont="1" applyAlignment="1">
      <alignment horizontal="center"/>
    </xf>
    <xf numFmtId="0" fontId="22" fillId="0" borderId="0" xfId="4" applyFont="1" applyAlignment="1"/>
    <xf numFmtId="0" fontId="1" fillId="0" borderId="0" xfId="4" applyFont="1" applyAlignment="1">
      <alignment horizontal="center" vertical="center"/>
    </xf>
    <xf numFmtId="0" fontId="22" fillId="0" borderId="0" xfId="4" applyFont="1" applyBorder="1"/>
    <xf numFmtId="0" fontId="10" fillId="0" borderId="0" xfId="4" applyFont="1" applyBorder="1" applyAlignment="1">
      <alignment horizontal="left" vertical="center" wrapText="1" indent="1"/>
    </xf>
    <xf numFmtId="0" fontId="8" fillId="0" borderId="1" xfId="4" applyFont="1" applyBorder="1" applyAlignment="1">
      <alignment horizontal="left" vertical="center" wrapText="1" indent="1"/>
    </xf>
    <xf numFmtId="14" fontId="11" fillId="0" borderId="0" xfId="4" applyNumberFormat="1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4" fontId="11" fillId="0" borderId="0" xfId="4" applyNumberFormat="1" applyFont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 wrapText="1" indent="1"/>
    </xf>
    <xf numFmtId="4" fontId="11" fillId="0" borderId="0" xfId="4" applyNumberFormat="1" applyFont="1" applyBorder="1" applyAlignment="1">
      <alignment horizontal="left" vertical="center" wrapText="1" indent="1"/>
    </xf>
    <xf numFmtId="2" fontId="10" fillId="0" borderId="0" xfId="4" applyNumberFormat="1" applyFont="1" applyBorder="1" applyAlignment="1">
      <alignment horizontal="center" vertical="center" wrapText="1"/>
    </xf>
    <xf numFmtId="0" fontId="10" fillId="0" borderId="5" xfId="4" applyFont="1" applyBorder="1" applyAlignment="1">
      <alignment horizontal="left" vertical="top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14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5" xfId="4" applyFont="1" applyBorder="1" applyAlignment="1">
      <alignment horizontal="left" vertical="center" wrapText="1" indent="1"/>
    </xf>
    <xf numFmtId="0" fontId="12" fillId="0" borderId="5" xfId="4" applyFont="1" applyBorder="1" applyAlignment="1">
      <alignment horizontal="left" vertical="center" wrapText="1" indent="1"/>
    </xf>
    <xf numFmtId="14" fontId="11" fillId="0" borderId="6" xfId="0" applyNumberFormat="1" applyFont="1" applyFill="1" applyBorder="1" applyAlignment="1" applyProtection="1">
      <alignment horizontal="center" vertical="center" wrapText="1"/>
    </xf>
    <xf numFmtId="0" fontId="23" fillId="0" borderId="0" xfId="4" applyFont="1"/>
    <xf numFmtId="0" fontId="23" fillId="0" borderId="0" xfId="4" applyFont="1" applyAlignment="1">
      <alignment horizontal="center"/>
    </xf>
    <xf numFmtId="0" fontId="20" fillId="0" borderId="0" xfId="4" applyFont="1" applyBorder="1" applyAlignment="1">
      <alignment horizontal="left" vertical="center" wrapText="1" indent="1"/>
    </xf>
    <xf numFmtId="0" fontId="10" fillId="2" borderId="0" xfId="0" applyFont="1" applyFill="1" applyAlignment="1">
      <alignment vertical="center"/>
    </xf>
    <xf numFmtId="4" fontId="1" fillId="0" borderId="0" xfId="0" applyNumberFormat="1" applyFont="1" applyAlignment="1">
      <alignment vertical="center" wrapText="1"/>
    </xf>
    <xf numFmtId="0" fontId="24" fillId="0" borderId="0" xfId="4" applyFont="1"/>
    <xf numFmtId="0" fontId="24" fillId="0" borderId="0" xfId="4" applyFont="1" applyAlignment="1"/>
    <xf numFmtId="0" fontId="8" fillId="6" borderId="1" xfId="4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" fontId="3" fillId="6" borderId="5" xfId="4" applyNumberFormat="1" applyFont="1" applyFill="1" applyBorder="1" applyAlignment="1">
      <alignment vertical="center" wrapText="1"/>
    </xf>
    <xf numFmtId="4" fontId="3" fillId="6" borderId="13" xfId="4" applyNumberFormat="1" applyFont="1" applyFill="1" applyBorder="1" applyAlignment="1">
      <alignment vertical="center" wrapText="1"/>
    </xf>
    <xf numFmtId="4" fontId="3" fillId="6" borderId="4" xfId="4" applyNumberFormat="1" applyFont="1" applyFill="1" applyBorder="1" applyAlignment="1">
      <alignment vertical="center" wrapText="1"/>
    </xf>
    <xf numFmtId="0" fontId="8" fillId="5" borderId="1" xfId="4" applyFont="1" applyFill="1" applyBorder="1" applyAlignment="1">
      <alignment horizontal="left" vertical="center" wrapText="1"/>
    </xf>
    <xf numFmtId="0" fontId="25" fillId="0" borderId="0" xfId="4" applyFont="1"/>
    <xf numFmtId="4" fontId="26" fillId="0" borderId="0" xfId="4" applyNumberFormat="1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22" fillId="0" borderId="0" xfId="4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4" applyNumberFormat="1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10" borderId="1" xfId="0" applyNumberFormat="1" applyFont="1" applyFill="1" applyBorder="1" applyAlignment="1" applyProtection="1">
      <alignment horizontal="center" vertical="center" wrapText="1"/>
    </xf>
    <xf numFmtId="3" fontId="3" fillId="0" borderId="1" xfId="2" applyNumberFormat="1" applyFont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/>
    </xf>
    <xf numFmtId="0" fontId="26" fillId="0" borderId="0" xfId="4" applyFont="1"/>
    <xf numFmtId="0" fontId="3" fillId="0" borderId="1" xfId="1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22" fillId="0" borderId="0" xfId="4" applyFont="1" applyAlignment="1">
      <alignment horizontal="left"/>
    </xf>
    <xf numFmtId="0" fontId="1" fillId="0" borderId="0" xfId="4" applyFont="1" applyBorder="1" applyAlignment="1">
      <alignment vertical="center" wrapText="1"/>
    </xf>
    <xf numFmtId="4" fontId="28" fillId="0" borderId="0" xfId="4" applyNumberFormat="1" applyFont="1" applyAlignment="1">
      <alignment horizontal="center"/>
    </xf>
    <xf numFmtId="0" fontId="28" fillId="0" borderId="0" xfId="4" applyFont="1"/>
    <xf numFmtId="0" fontId="14" fillId="0" borderId="0" xfId="4" applyFont="1" applyBorder="1" applyAlignment="1">
      <alignment vertical="center" wrapText="1"/>
    </xf>
    <xf numFmtId="10" fontId="11" fillId="0" borderId="1" xfId="4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39" fontId="11" fillId="3" borderId="1" xfId="0" applyNumberFormat="1" applyFont="1" applyFill="1" applyBorder="1" applyAlignment="1" applyProtection="1">
      <alignment horizontal="center" vertical="center" wrapText="1"/>
    </xf>
    <xf numFmtId="9" fontId="1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4" fillId="0" borderId="0" xfId="4" applyFont="1" applyAlignment="1">
      <alignment horizontal="center" vertical="center"/>
    </xf>
    <xf numFmtId="9" fontId="11" fillId="0" borderId="5" xfId="4" applyNumberFormat="1" applyFont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165" fontId="3" fillId="11" borderId="1" xfId="2" applyNumberFormat="1" applyFont="1" applyFill="1" applyBorder="1" applyAlignment="1">
      <alignment horizontal="center" vertical="center" wrapText="1"/>
    </xf>
    <xf numFmtId="3" fontId="3" fillId="11" borderId="1" xfId="2" applyNumberFormat="1" applyFont="1" applyFill="1" applyBorder="1" applyAlignment="1">
      <alignment horizontal="center" vertical="center"/>
    </xf>
    <xf numFmtId="165" fontId="3" fillId="11" borderId="1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9" fillId="9" borderId="1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4" fontId="3" fillId="9" borderId="13" xfId="0" applyNumberFormat="1" applyFont="1" applyFill="1" applyBorder="1" applyAlignment="1">
      <alignment horizontal="center" vertical="center"/>
    </xf>
    <xf numFmtId="4" fontId="3" fillId="9" borderId="4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4" fontId="3" fillId="5" borderId="13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4" fontId="9" fillId="5" borderId="14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4" fontId="9" fillId="9" borderId="14" xfId="0" applyNumberFormat="1" applyFont="1" applyFill="1" applyBorder="1" applyAlignment="1">
      <alignment horizontal="center" vertical="center"/>
    </xf>
    <xf numFmtId="4" fontId="9" fillId="9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5" borderId="10" xfId="0" applyNumberFormat="1" applyFont="1" applyFill="1" applyBorder="1" applyAlignment="1" applyProtection="1">
      <alignment horizontal="center" vertical="center" wrapText="1"/>
    </xf>
    <xf numFmtId="0" fontId="9" fillId="5" borderId="18" xfId="0" applyNumberFormat="1" applyFont="1" applyFill="1" applyBorder="1" applyAlignment="1" applyProtection="1">
      <alignment horizontal="center" vertical="center" wrapText="1"/>
    </xf>
    <xf numFmtId="0" fontId="9" fillId="5" borderId="19" xfId="0" applyNumberFormat="1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>
      <alignment horizontal="left" vertical="center" wrapText="1"/>
    </xf>
    <xf numFmtId="4" fontId="9" fillId="5" borderId="12" xfId="0" applyNumberFormat="1" applyFont="1" applyFill="1" applyBorder="1" applyAlignment="1">
      <alignment horizontal="center" vertical="center"/>
    </xf>
    <xf numFmtId="0" fontId="3" fillId="11" borderId="1" xfId="1" applyFont="1" applyFill="1" applyBorder="1" applyAlignment="1">
      <alignment horizontal="center"/>
    </xf>
    <xf numFmtId="0" fontId="3" fillId="11" borderId="2" xfId="1" applyFont="1" applyFill="1" applyBorder="1" applyAlignment="1">
      <alignment horizontal="center"/>
    </xf>
    <xf numFmtId="0" fontId="3" fillId="11" borderId="3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0" xfId="4" applyFont="1" applyBorder="1" applyAlignment="1">
      <alignment horizontal="right" vertical="center" wrapTex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center"/>
    </xf>
    <xf numFmtId="0" fontId="8" fillId="0" borderId="1" xfId="4" applyFont="1" applyBorder="1" applyAlignment="1">
      <alignment horizontal="center" vertical="center" wrapText="1"/>
    </xf>
    <xf numFmtId="0" fontId="9" fillId="7" borderId="1" xfId="4" applyFont="1" applyFill="1" applyBorder="1" applyAlignment="1">
      <alignment horizontal="center" vertical="center" wrapText="1"/>
    </xf>
    <xf numFmtId="0" fontId="29" fillId="6" borderId="1" xfId="4" applyFont="1" applyFill="1" applyBorder="1" applyAlignment="1">
      <alignment horizontal="center" vertical="center"/>
    </xf>
    <xf numFmtId="0" fontId="9" fillId="6" borderId="1" xfId="4" applyFont="1" applyFill="1" applyBorder="1" applyAlignment="1">
      <alignment horizontal="center" vertical="center"/>
    </xf>
    <xf numFmtId="0" fontId="3" fillId="6" borderId="1" xfId="4" applyFont="1" applyFill="1" applyBorder="1" applyAlignment="1">
      <alignment horizontal="left" vertical="center" wrapText="1"/>
    </xf>
    <xf numFmtId="4" fontId="9" fillId="6" borderId="5" xfId="4" applyNumberFormat="1" applyFont="1" applyFill="1" applyBorder="1" applyAlignment="1">
      <alignment horizontal="center" vertical="center"/>
    </xf>
    <xf numFmtId="0" fontId="9" fillId="6" borderId="4" xfId="4" applyFont="1" applyFill="1" applyBorder="1" applyAlignment="1">
      <alignment horizontal="center" vertical="center"/>
    </xf>
    <xf numFmtId="4" fontId="3" fillId="6" borderId="1" xfId="4" applyNumberFormat="1" applyFont="1" applyFill="1" applyBorder="1" applyAlignment="1">
      <alignment horizontal="center" vertical="center" wrapText="1"/>
    </xf>
    <xf numFmtId="4" fontId="9" fillId="6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center" vertical="center" wrapText="1"/>
    </xf>
    <xf numFmtId="0" fontId="9" fillId="6" borderId="5" xfId="4" applyFont="1" applyFill="1" applyBorder="1" applyAlignment="1">
      <alignment horizontal="center" vertical="center"/>
    </xf>
    <xf numFmtId="4" fontId="3" fillId="5" borderId="5" xfId="4" applyNumberFormat="1" applyFont="1" applyFill="1" applyBorder="1" applyAlignment="1">
      <alignment horizontal="center" vertical="center" wrapText="1"/>
    </xf>
    <xf numFmtId="4" fontId="3" fillId="5" borderId="13" xfId="4" applyNumberFormat="1" applyFont="1" applyFill="1" applyBorder="1" applyAlignment="1">
      <alignment horizontal="center" vertical="center" wrapText="1"/>
    </xf>
    <xf numFmtId="4" fontId="3" fillId="5" borderId="4" xfId="4" applyNumberFormat="1" applyFont="1" applyFill="1" applyBorder="1" applyAlignment="1">
      <alignment horizontal="center" vertical="center" wrapText="1"/>
    </xf>
    <xf numFmtId="0" fontId="9" fillId="6" borderId="13" xfId="4" applyFont="1" applyFill="1" applyBorder="1" applyAlignment="1">
      <alignment horizontal="center" vertical="center"/>
    </xf>
    <xf numFmtId="0" fontId="3" fillId="6" borderId="5" xfId="4" applyFont="1" applyFill="1" applyBorder="1" applyAlignment="1">
      <alignment horizontal="center" vertical="center" wrapText="1"/>
    </xf>
    <xf numFmtId="0" fontId="3" fillId="6" borderId="13" xfId="4" applyFont="1" applyFill="1" applyBorder="1" applyAlignment="1">
      <alignment horizontal="center" vertical="center" wrapText="1"/>
    </xf>
    <xf numFmtId="0" fontId="3" fillId="6" borderId="4" xfId="4" applyFont="1" applyFill="1" applyBorder="1" applyAlignment="1">
      <alignment horizontal="center" vertical="center" wrapText="1"/>
    </xf>
    <xf numFmtId="4" fontId="9" fillId="6" borderId="13" xfId="4" applyNumberFormat="1" applyFont="1" applyFill="1" applyBorder="1" applyAlignment="1">
      <alignment horizontal="center" vertical="center"/>
    </xf>
    <xf numFmtId="4" fontId="9" fillId="6" borderId="4" xfId="4" applyNumberFormat="1" applyFont="1" applyFill="1" applyBorder="1" applyAlignment="1">
      <alignment horizontal="center" vertical="center"/>
    </xf>
    <xf numFmtId="4" fontId="9" fillId="6" borderId="5" xfId="4" applyNumberFormat="1" applyFont="1" applyFill="1" applyBorder="1" applyAlignment="1">
      <alignment horizontal="center" vertical="center" wrapText="1"/>
    </xf>
    <xf numFmtId="4" fontId="9" fillId="6" borderId="13" xfId="4" applyNumberFormat="1" applyFont="1" applyFill="1" applyBorder="1" applyAlignment="1">
      <alignment horizontal="center" vertical="center" wrapText="1"/>
    </xf>
    <xf numFmtId="4" fontId="9" fillId="6" borderId="4" xfId="4" applyNumberFormat="1" applyFont="1" applyFill="1" applyBorder="1" applyAlignment="1">
      <alignment horizontal="center" vertical="center" wrapText="1"/>
    </xf>
    <xf numFmtId="0" fontId="9" fillId="5" borderId="5" xfId="4" applyFont="1" applyFill="1" applyBorder="1" applyAlignment="1">
      <alignment horizontal="center" vertical="center"/>
    </xf>
    <xf numFmtId="0" fontId="9" fillId="5" borderId="13" xfId="4" applyFont="1" applyFill="1" applyBorder="1" applyAlignment="1">
      <alignment horizontal="center" vertical="center"/>
    </xf>
    <xf numFmtId="0" fontId="9" fillId="5" borderId="4" xfId="4" applyFont="1" applyFill="1" applyBorder="1" applyAlignment="1">
      <alignment horizontal="center" vertical="center"/>
    </xf>
    <xf numFmtId="0" fontId="3" fillId="5" borderId="5" xfId="4" applyFont="1" applyFill="1" applyBorder="1" applyAlignment="1">
      <alignment horizontal="center" vertical="center" wrapText="1"/>
    </xf>
    <xf numFmtId="0" fontId="3" fillId="5" borderId="13" xfId="4" applyFont="1" applyFill="1" applyBorder="1" applyAlignment="1">
      <alignment horizontal="center" vertical="center" wrapText="1"/>
    </xf>
    <xf numFmtId="0" fontId="3" fillId="5" borderId="4" xfId="4" applyFont="1" applyFill="1" applyBorder="1" applyAlignment="1">
      <alignment horizontal="center" vertical="center" wrapText="1"/>
    </xf>
    <xf numFmtId="4" fontId="9" fillId="5" borderId="5" xfId="4" applyNumberFormat="1" applyFont="1" applyFill="1" applyBorder="1" applyAlignment="1">
      <alignment horizontal="center" vertical="center"/>
    </xf>
    <xf numFmtId="4" fontId="9" fillId="5" borderId="13" xfId="4" applyNumberFormat="1" applyFont="1" applyFill="1" applyBorder="1" applyAlignment="1">
      <alignment horizontal="center" vertical="center"/>
    </xf>
    <xf numFmtId="4" fontId="9" fillId="5" borderId="4" xfId="4" applyNumberFormat="1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left" vertical="center" wrapText="1"/>
    </xf>
    <xf numFmtId="4" fontId="3" fillId="5" borderId="1" xfId="4" applyNumberFormat="1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 wrapText="1"/>
    </xf>
    <xf numFmtId="0" fontId="1" fillId="0" borderId="0" xfId="4" applyFont="1" applyBorder="1" applyAlignment="1">
      <alignment horizontal="right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justify" vertical="center" wrapText="1"/>
    </xf>
    <xf numFmtId="0" fontId="1" fillId="12" borderId="1" xfId="0" applyFont="1" applyFill="1" applyBorder="1" applyAlignment="1">
      <alignment horizontal="center" vertical="center" wrapText="1"/>
    </xf>
    <xf numFmtId="14" fontId="1" fillId="12" borderId="1" xfId="0" applyNumberFormat="1" applyFont="1" applyFill="1" applyBorder="1" applyAlignment="1">
      <alignment horizontal="left" vertical="center" wrapText="1" indent="1"/>
    </xf>
    <xf numFmtId="14" fontId="11" fillId="12" borderId="1" xfId="0" applyNumberFormat="1" applyFont="1" applyFill="1" applyBorder="1" applyAlignment="1">
      <alignment horizontal="center" vertical="center" wrapText="1"/>
    </xf>
    <xf numFmtId="4" fontId="11" fillId="12" borderId="1" xfId="0" applyNumberFormat="1" applyFont="1" applyFill="1" applyBorder="1" applyAlignment="1">
      <alignment horizontal="center" vertical="center" wrapText="1"/>
    </xf>
    <xf numFmtId="9" fontId="11" fillId="12" borderId="2" xfId="0" applyNumberFormat="1" applyFont="1" applyFill="1" applyBorder="1" applyAlignment="1">
      <alignment horizontal="center" vertical="center" wrapText="1"/>
    </xf>
    <xf numFmtId="9" fontId="11" fillId="12" borderId="1" xfId="0" applyNumberFormat="1" applyFont="1" applyFill="1" applyBorder="1" applyAlignment="1">
      <alignment horizontal="center" vertical="center"/>
    </xf>
    <xf numFmtId="4" fontId="11" fillId="12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6"/>
    <cellStyle name="Обычный 3" xfId="4"/>
    <cellStyle name="Обычный 6" xfId="2"/>
    <cellStyle name="Финансовый" xfId="3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view="pageBreakPreview" zoomScale="85" zoomScaleNormal="100" zoomScaleSheetLayoutView="85" workbookViewId="0">
      <selection activeCell="L1" sqref="L1:M1"/>
    </sheetView>
  </sheetViews>
  <sheetFormatPr defaultRowHeight="15.75"/>
  <cols>
    <col min="1" max="1" width="5.28515625" style="1" customWidth="1"/>
    <col min="2" max="2" width="37.42578125" style="1" customWidth="1"/>
    <col min="3" max="3" width="9.140625" style="1"/>
    <col min="4" max="4" width="12.5703125" style="1" customWidth="1"/>
    <col min="5" max="5" width="10.140625" style="1" bestFit="1" customWidth="1"/>
    <col min="6" max="6" width="14.42578125" style="1" customWidth="1"/>
    <col min="7" max="7" width="9.140625" style="1"/>
    <col min="8" max="8" width="13.42578125" style="1" customWidth="1"/>
    <col min="9" max="9" width="9.140625" style="1"/>
    <col min="10" max="10" width="13.42578125" style="1" customWidth="1"/>
    <col min="11" max="11" width="9.140625" style="1"/>
    <col min="12" max="12" width="12.7109375" style="1" customWidth="1"/>
    <col min="13" max="16384" width="9.140625" style="1"/>
  </cols>
  <sheetData>
    <row r="1" spans="1:18">
      <c r="L1" s="384" t="s">
        <v>4</v>
      </c>
      <c r="M1" s="384"/>
    </row>
    <row r="2" spans="1:18">
      <c r="A2" s="385" t="s">
        <v>1072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3" spans="1:18" ht="57.75" customHeight="1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</row>
    <row r="4" spans="1:18">
      <c r="A4" s="386" t="s">
        <v>7</v>
      </c>
      <c r="B4" s="387" t="s">
        <v>8</v>
      </c>
      <c r="C4" s="388">
        <v>2018</v>
      </c>
      <c r="D4" s="389"/>
      <c r="E4" s="388">
        <v>2019</v>
      </c>
      <c r="F4" s="389"/>
      <c r="G4" s="388">
        <v>2020</v>
      </c>
      <c r="H4" s="389"/>
      <c r="I4" s="388" t="s">
        <v>29</v>
      </c>
      <c r="J4" s="389"/>
      <c r="K4" s="390" t="s">
        <v>9</v>
      </c>
      <c r="L4" s="390"/>
      <c r="M4" s="390"/>
    </row>
    <row r="5" spans="1:18" s="4" customFormat="1" ht="31.5">
      <c r="A5" s="386"/>
      <c r="B5" s="387"/>
      <c r="C5" s="2" t="s">
        <v>10</v>
      </c>
      <c r="D5" s="2" t="s">
        <v>11</v>
      </c>
      <c r="E5" s="2" t="s">
        <v>10</v>
      </c>
      <c r="F5" s="2" t="s">
        <v>11</v>
      </c>
      <c r="G5" s="2" t="s">
        <v>10</v>
      </c>
      <c r="H5" s="2" t="s">
        <v>11</v>
      </c>
      <c r="I5" s="19" t="s">
        <v>10</v>
      </c>
      <c r="J5" s="19" t="s">
        <v>11</v>
      </c>
      <c r="K5" s="3" t="s">
        <v>10</v>
      </c>
      <c r="L5" s="3" t="s">
        <v>11</v>
      </c>
      <c r="M5" s="15" t="s">
        <v>12</v>
      </c>
    </row>
    <row r="6" spans="1:18" s="6" customFormat="1">
      <c r="A6" s="2"/>
      <c r="B6" s="5" t="s">
        <v>13</v>
      </c>
      <c r="C6" s="20">
        <f>SUM(C7:C17)</f>
        <v>2</v>
      </c>
      <c r="D6" s="20">
        <f t="shared" ref="D6:G6" si="0">SUM(D7:D17)</f>
        <v>809289.52529576747</v>
      </c>
      <c r="E6" s="20">
        <f t="shared" si="0"/>
        <v>18</v>
      </c>
      <c r="F6" s="20">
        <f>SUM(F7:F17)</f>
        <v>5551259.8184965905</v>
      </c>
      <c r="G6" s="20">
        <f t="shared" si="0"/>
        <v>11</v>
      </c>
      <c r="H6" s="20">
        <f t="shared" ref="H6:M6" si="1">SUM(H7:H17)</f>
        <v>1892859.2060114373</v>
      </c>
      <c r="I6" s="20">
        <f t="shared" si="1"/>
        <v>2</v>
      </c>
      <c r="J6" s="20">
        <f t="shared" si="1"/>
        <v>231650</v>
      </c>
      <c r="K6" s="20">
        <f t="shared" si="1"/>
        <v>33</v>
      </c>
      <c r="L6" s="20">
        <f t="shared" si="1"/>
        <v>8485058.5498037953</v>
      </c>
      <c r="M6" s="16">
        <f t="shared" si="1"/>
        <v>24.935328719849238</v>
      </c>
    </row>
    <row r="7" spans="1:18" s="9" customFormat="1">
      <c r="A7" s="7">
        <v>1</v>
      </c>
      <c r="B7" s="8" t="s">
        <v>14</v>
      </c>
      <c r="C7" s="21">
        <v>2</v>
      </c>
      <c r="D7" s="21">
        <v>809289.52529576747</v>
      </c>
      <c r="E7" s="21"/>
      <c r="F7" s="21"/>
      <c r="G7" s="21"/>
      <c r="H7" s="21"/>
      <c r="I7" s="21"/>
      <c r="J7" s="21"/>
      <c r="K7" s="258">
        <f>C7+E7+G7+I7</f>
        <v>2</v>
      </c>
      <c r="L7" s="258">
        <f>D7+F7+H7+J7</f>
        <v>809289.52529576747</v>
      </c>
      <c r="M7" s="259">
        <f>L7/$L$27*100</f>
        <v>2.3782865167438754</v>
      </c>
      <c r="Q7" s="9" t="s">
        <v>30</v>
      </c>
      <c r="R7" s="9">
        <v>16.100000000000001</v>
      </c>
    </row>
    <row r="8" spans="1:18" s="9" customFormat="1">
      <c r="A8" s="7">
        <v>2</v>
      </c>
      <c r="B8" s="10" t="s">
        <v>15</v>
      </c>
      <c r="C8" s="21"/>
      <c r="D8" s="21"/>
      <c r="E8" s="21">
        <v>3</v>
      </c>
      <c r="F8" s="21">
        <v>1327462.2510639951</v>
      </c>
      <c r="G8" s="21"/>
      <c r="H8" s="21"/>
      <c r="I8" s="21"/>
      <c r="J8" s="21"/>
      <c r="K8" s="258">
        <f t="shared" ref="K8:K17" si="2">C8+E8+G8+I8</f>
        <v>3</v>
      </c>
      <c r="L8" s="258">
        <f t="shared" ref="L8:L17" si="3">D8+F8+H8+J8</f>
        <v>1327462.2510639951</v>
      </c>
      <c r="M8" s="259">
        <f t="shared" ref="M8:M17" si="4">L8/$L$27*100</f>
        <v>3.9010582424604672</v>
      </c>
      <c r="Q8" s="9" t="s">
        <v>11</v>
      </c>
      <c r="R8" s="9">
        <v>19.413499999999999</v>
      </c>
    </row>
    <row r="9" spans="1:18" s="9" customFormat="1">
      <c r="A9" s="7">
        <v>3</v>
      </c>
      <c r="B9" s="10" t="s">
        <v>16</v>
      </c>
      <c r="C9" s="21"/>
      <c r="D9" s="21"/>
      <c r="E9" s="21">
        <v>1</v>
      </c>
      <c r="F9" s="21">
        <v>109884.19516471811</v>
      </c>
      <c r="G9" s="21"/>
      <c r="H9" s="21"/>
      <c r="I9" s="21"/>
      <c r="J9" s="21"/>
      <c r="K9" s="258">
        <f t="shared" si="2"/>
        <v>1</v>
      </c>
      <c r="L9" s="258">
        <f t="shared" si="3"/>
        <v>109884.19516471811</v>
      </c>
      <c r="M9" s="259">
        <f t="shared" si="4"/>
        <v>0.322920403137545</v>
      </c>
      <c r="Q9" s="9" t="s">
        <v>31</v>
      </c>
      <c r="R9" s="23">
        <f>R7/R8</f>
        <v>0.82931980322971144</v>
      </c>
    </row>
    <row r="10" spans="1:18" s="9" customFormat="1">
      <c r="A10" s="7">
        <v>4</v>
      </c>
      <c r="B10" s="10" t="s">
        <v>17</v>
      </c>
      <c r="C10" s="21"/>
      <c r="D10" s="21"/>
      <c r="E10" s="21">
        <v>1</v>
      </c>
      <c r="F10" s="21">
        <v>300000</v>
      </c>
      <c r="G10" s="21"/>
      <c r="H10" s="21"/>
      <c r="I10" s="21"/>
      <c r="J10" s="21"/>
      <c r="K10" s="258">
        <f t="shared" si="2"/>
        <v>1</v>
      </c>
      <c r="L10" s="258">
        <f t="shared" si="3"/>
        <v>300000</v>
      </c>
      <c r="M10" s="259">
        <f t="shared" si="4"/>
        <v>0.88162015288954598</v>
      </c>
    </row>
    <row r="11" spans="1:18" s="9" customFormat="1">
      <c r="A11" s="7">
        <v>5</v>
      </c>
      <c r="B11" s="10" t="s">
        <v>18</v>
      </c>
      <c r="C11" s="21"/>
      <c r="D11" s="21"/>
      <c r="E11" s="21">
        <v>2</v>
      </c>
      <c r="F11" s="21">
        <v>785618.39338131261</v>
      </c>
      <c r="G11" s="21"/>
      <c r="H11" s="21"/>
      <c r="I11" s="21"/>
      <c r="J11" s="21"/>
      <c r="K11" s="258">
        <f t="shared" si="2"/>
        <v>2</v>
      </c>
      <c r="L11" s="258">
        <f t="shared" si="3"/>
        <v>785618.39338131261</v>
      </c>
      <c r="M11" s="259">
        <f t="shared" si="4"/>
        <v>2.3087233602855743</v>
      </c>
    </row>
    <row r="12" spans="1:18" s="9" customFormat="1">
      <c r="A12" s="7">
        <v>6</v>
      </c>
      <c r="B12" s="10" t="s">
        <v>19</v>
      </c>
      <c r="C12" s="21"/>
      <c r="D12" s="21"/>
      <c r="E12" s="21">
        <v>2</v>
      </c>
      <c r="F12" s="21">
        <v>1336020.4642181371</v>
      </c>
      <c r="G12" s="21"/>
      <c r="H12" s="21"/>
      <c r="I12" s="21"/>
      <c r="J12" s="21"/>
      <c r="K12" s="258">
        <f t="shared" si="2"/>
        <v>2</v>
      </c>
      <c r="L12" s="258">
        <f t="shared" si="3"/>
        <v>1336020.4642181371</v>
      </c>
      <c r="M12" s="259">
        <f t="shared" si="4"/>
        <v>3.926208553091854</v>
      </c>
    </row>
    <row r="13" spans="1:18" s="9" customFormat="1">
      <c r="A13" s="7">
        <v>7</v>
      </c>
      <c r="B13" s="10" t="s">
        <v>20</v>
      </c>
      <c r="C13" s="21"/>
      <c r="D13" s="21"/>
      <c r="E13" s="21">
        <v>1</v>
      </c>
      <c r="F13" s="21">
        <v>804030.69632720563</v>
      </c>
      <c r="G13" s="21">
        <v>2</v>
      </c>
      <c r="H13" s="21">
        <v>484694</v>
      </c>
      <c r="I13" s="21"/>
      <c r="J13" s="21"/>
      <c r="K13" s="258">
        <f t="shared" si="2"/>
        <v>3</v>
      </c>
      <c r="L13" s="258">
        <f t="shared" si="3"/>
        <v>1288724.6963272057</v>
      </c>
      <c r="M13" s="259">
        <f t="shared" si="4"/>
        <v>3.7872188793617498</v>
      </c>
    </row>
    <row r="14" spans="1:18" s="9" customFormat="1">
      <c r="A14" s="7">
        <v>8</v>
      </c>
      <c r="B14" s="10" t="s">
        <v>21</v>
      </c>
      <c r="C14" s="21"/>
      <c r="D14" s="21"/>
      <c r="E14" s="21">
        <v>5</v>
      </c>
      <c r="F14" s="21">
        <v>575940.35085480288</v>
      </c>
      <c r="G14" s="21">
        <v>5</v>
      </c>
      <c r="H14" s="21">
        <v>657059.6326294475</v>
      </c>
      <c r="I14" s="21">
        <v>1</v>
      </c>
      <c r="J14" s="24">
        <v>151650</v>
      </c>
      <c r="K14" s="258">
        <f t="shared" si="2"/>
        <v>11</v>
      </c>
      <c r="L14" s="258">
        <f t="shared" si="3"/>
        <v>1384649.9834842505</v>
      </c>
      <c r="M14" s="259">
        <f t="shared" si="4"/>
        <v>4.0691177671263077</v>
      </c>
    </row>
    <row r="15" spans="1:18" s="9" customFormat="1" ht="31.5">
      <c r="A15" s="7">
        <v>9</v>
      </c>
      <c r="B15" s="8" t="s">
        <v>3</v>
      </c>
      <c r="C15" s="21"/>
      <c r="D15" s="21"/>
      <c r="E15" s="21">
        <v>2</v>
      </c>
      <c r="F15" s="21">
        <v>138303.46748641919</v>
      </c>
      <c r="G15" s="21"/>
      <c r="H15" s="21"/>
      <c r="I15" s="21"/>
      <c r="J15" s="21"/>
      <c r="K15" s="258">
        <f t="shared" si="2"/>
        <v>2</v>
      </c>
      <c r="L15" s="258">
        <f t="shared" si="3"/>
        <v>138303.46748641919</v>
      </c>
      <c r="M15" s="259">
        <f t="shared" si="4"/>
        <v>0.4064370805017708</v>
      </c>
    </row>
    <row r="16" spans="1:18" s="9" customFormat="1">
      <c r="A16" s="7">
        <v>10</v>
      </c>
      <c r="B16" s="8" t="s">
        <v>1</v>
      </c>
      <c r="C16" s="21"/>
      <c r="D16" s="21"/>
      <c r="E16" s="21">
        <v>1</v>
      </c>
      <c r="F16" s="21">
        <v>174000</v>
      </c>
      <c r="G16" s="21">
        <v>3</v>
      </c>
      <c r="H16" s="21">
        <v>345205.57338198973</v>
      </c>
      <c r="I16" s="21">
        <v>1</v>
      </c>
      <c r="J16" s="21">
        <v>80000</v>
      </c>
      <c r="K16" s="258">
        <f t="shared" si="2"/>
        <v>5</v>
      </c>
      <c r="L16" s="258">
        <f t="shared" si="3"/>
        <v>599205.57338198973</v>
      </c>
      <c r="M16" s="259">
        <f t="shared" si="4"/>
        <v>1.7609056973909929</v>
      </c>
    </row>
    <row r="17" spans="1:13" s="9" customFormat="1">
      <c r="A17" s="7">
        <v>11</v>
      </c>
      <c r="B17" s="8" t="s">
        <v>22</v>
      </c>
      <c r="C17" s="21"/>
      <c r="D17" s="21"/>
      <c r="E17" s="21"/>
      <c r="F17" s="21"/>
      <c r="G17" s="21">
        <v>1</v>
      </c>
      <c r="H17" s="21">
        <v>405900</v>
      </c>
      <c r="I17" s="21"/>
      <c r="J17" s="21"/>
      <c r="K17" s="258">
        <f t="shared" si="2"/>
        <v>1</v>
      </c>
      <c r="L17" s="258">
        <f t="shared" si="3"/>
        <v>405900</v>
      </c>
      <c r="M17" s="259">
        <f t="shared" si="4"/>
        <v>1.1928320668595558</v>
      </c>
    </row>
    <row r="18" spans="1:13" s="9" customFormat="1">
      <c r="A18" s="7"/>
      <c r="B18" s="8"/>
      <c r="C18" s="21"/>
      <c r="D18" s="21"/>
      <c r="E18" s="21"/>
      <c r="F18" s="21"/>
      <c r="G18" s="21"/>
      <c r="H18" s="21"/>
      <c r="I18" s="21"/>
      <c r="J18" s="21"/>
      <c r="K18" s="22"/>
      <c r="L18" s="22"/>
      <c r="M18" s="17"/>
    </row>
    <row r="19" spans="1:13" s="9" customFormat="1">
      <c r="A19" s="5"/>
      <c r="B19" s="5" t="s">
        <v>2</v>
      </c>
      <c r="C19" s="20">
        <f>SUM(C20:C26)</f>
        <v>4</v>
      </c>
      <c r="D19" s="20">
        <f t="shared" ref="D19:M19" si="5">SUM(D20:D26)</f>
        <v>2112000</v>
      </c>
      <c r="E19" s="20">
        <f t="shared" si="5"/>
        <v>33</v>
      </c>
      <c r="F19" s="20">
        <f>SUM(F20:F26)</f>
        <v>7574133.2356472472</v>
      </c>
      <c r="G19" s="20">
        <f t="shared" si="5"/>
        <v>54</v>
      </c>
      <c r="H19" s="20">
        <f>SUM(H20:H26)</f>
        <v>14858327.951924745</v>
      </c>
      <c r="I19" s="20">
        <f t="shared" ref="I19" si="6">SUM(I20:I26)</f>
        <v>3</v>
      </c>
      <c r="J19" s="20">
        <f>SUM(J20:J26)</f>
        <v>998740.50789399142</v>
      </c>
      <c r="K19" s="20">
        <f>SUM(K20:K26)</f>
        <v>94</v>
      </c>
      <c r="L19" s="20">
        <f>SUM(L20:L26)</f>
        <v>25543201.695465982</v>
      </c>
      <c r="M19" s="16">
        <f t="shared" si="5"/>
        <v>75.064671280150776</v>
      </c>
    </row>
    <row r="20" spans="1:13" s="9" customFormat="1">
      <c r="A20" s="7">
        <v>1</v>
      </c>
      <c r="B20" s="8" t="s">
        <v>23</v>
      </c>
      <c r="C20" s="21">
        <v>2</v>
      </c>
      <c r="D20" s="21">
        <v>512000</v>
      </c>
      <c r="E20" s="21">
        <v>2</v>
      </c>
      <c r="F20" s="21">
        <v>436171</v>
      </c>
      <c r="G20" s="21">
        <v>6</v>
      </c>
      <c r="H20" s="21">
        <v>738196.30869362049</v>
      </c>
      <c r="I20" s="21"/>
      <c r="J20" s="21"/>
      <c r="K20" s="258">
        <f>C20+E20+G20+I20</f>
        <v>10</v>
      </c>
      <c r="L20" s="258">
        <f>D20+F20+H20+J20</f>
        <v>1686367.3086936204</v>
      </c>
      <c r="M20" s="259">
        <f t="shared" ref="M20:M27" si="7">L20/$L$27*100</f>
        <v>4.955784681728006</v>
      </c>
    </row>
    <row r="21" spans="1:13" s="9" customFormat="1">
      <c r="A21" s="7">
        <v>2</v>
      </c>
      <c r="B21" s="8" t="s">
        <v>5</v>
      </c>
      <c r="C21" s="21">
        <v>1</v>
      </c>
      <c r="D21" s="21">
        <v>800000</v>
      </c>
      <c r="E21" s="21">
        <v>1</v>
      </c>
      <c r="F21" s="21">
        <v>107204.09284362743</v>
      </c>
      <c r="G21" s="21"/>
      <c r="H21" s="21"/>
      <c r="I21" s="21">
        <v>1</v>
      </c>
      <c r="J21" s="21">
        <f>(675000*R9)</f>
        <v>559790.86718005524</v>
      </c>
      <c r="K21" s="258">
        <f t="shared" ref="K21:K26" si="8">C21+E21+G21+I21</f>
        <v>3</v>
      </c>
      <c r="L21" s="258">
        <f t="shared" ref="L21:L26" si="9">D21+F21+H21+J21</f>
        <v>1466994.9600236826</v>
      </c>
      <c r="M21" s="259">
        <f t="shared" si="7"/>
        <v>4.3111077364809081</v>
      </c>
    </row>
    <row r="22" spans="1:13" s="9" customFormat="1">
      <c r="A22" s="7">
        <v>3</v>
      </c>
      <c r="B22" s="8" t="s">
        <v>24</v>
      </c>
      <c r="C22" s="21">
        <v>1</v>
      </c>
      <c r="D22" s="21">
        <v>800000</v>
      </c>
      <c r="E22" s="21">
        <v>1</v>
      </c>
      <c r="F22" s="21">
        <v>7326</v>
      </c>
      <c r="G22" s="21"/>
      <c r="H22" s="21"/>
      <c r="I22" s="21"/>
      <c r="J22" s="21"/>
      <c r="K22" s="258">
        <f t="shared" si="8"/>
        <v>2</v>
      </c>
      <c r="L22" s="258">
        <f t="shared" si="9"/>
        <v>807326</v>
      </c>
      <c r="M22" s="259">
        <f t="shared" si="7"/>
        <v>2.3725162385056855</v>
      </c>
    </row>
    <row r="23" spans="1:13" s="9" customFormat="1">
      <c r="A23" s="7">
        <v>4</v>
      </c>
      <c r="B23" s="10" t="s">
        <v>25</v>
      </c>
      <c r="C23" s="21"/>
      <c r="D23" s="21"/>
      <c r="E23" s="21">
        <v>6</v>
      </c>
      <c r="F23" s="21">
        <v>1154064.2362540716</v>
      </c>
      <c r="G23" s="21">
        <v>2</v>
      </c>
      <c r="H23" s="21">
        <v>86159.280501101442</v>
      </c>
      <c r="I23" s="21"/>
      <c r="J23" s="21"/>
      <c r="K23" s="258">
        <f t="shared" si="8"/>
        <v>8</v>
      </c>
      <c r="L23" s="258">
        <f t="shared" si="9"/>
        <v>1240223.516755173</v>
      </c>
      <c r="M23" s="259">
        <f t="shared" si="7"/>
        <v>3.644686821529687</v>
      </c>
    </row>
    <row r="24" spans="1:13" s="9" customFormat="1">
      <c r="A24" s="7">
        <v>5</v>
      </c>
      <c r="B24" s="10" t="s">
        <v>6</v>
      </c>
      <c r="C24" s="21"/>
      <c r="D24" s="21"/>
      <c r="E24" s="21">
        <v>11</v>
      </c>
      <c r="F24" s="21">
        <v>3370556.8038253887</v>
      </c>
      <c r="G24" s="21">
        <v>5</v>
      </c>
      <c r="H24" s="21">
        <v>2801174.559377851</v>
      </c>
      <c r="I24" s="21">
        <v>1</v>
      </c>
      <c r="J24" s="24">
        <f>16700*R9</f>
        <v>13849.640713936182</v>
      </c>
      <c r="K24" s="258">
        <f t="shared" si="8"/>
        <v>17</v>
      </c>
      <c r="L24" s="258">
        <f t="shared" si="9"/>
        <v>6185581.0039171753</v>
      </c>
      <c r="M24" s="260">
        <f t="shared" si="7"/>
        <v>18.17777623461377</v>
      </c>
    </row>
    <row r="25" spans="1:13" s="9" customFormat="1">
      <c r="A25" s="7">
        <v>6</v>
      </c>
      <c r="B25" s="10" t="s">
        <v>26</v>
      </c>
      <c r="C25" s="21"/>
      <c r="D25" s="21"/>
      <c r="E25" s="21">
        <v>7</v>
      </c>
      <c r="F25" s="21">
        <v>1242147.9200000002</v>
      </c>
      <c r="G25" s="21">
        <v>38</v>
      </c>
      <c r="H25" s="21">
        <v>10944527.02753499</v>
      </c>
      <c r="I25" s="21">
        <v>1</v>
      </c>
      <c r="J25" s="21">
        <f>425100</f>
        <v>425100</v>
      </c>
      <c r="K25" s="258">
        <f t="shared" si="8"/>
        <v>46</v>
      </c>
      <c r="L25" s="258">
        <f t="shared" si="9"/>
        <v>12611774.94753499</v>
      </c>
      <c r="M25" s="260">
        <f t="shared" si="7"/>
        <v>37.062649858181146</v>
      </c>
    </row>
    <row r="26" spans="1:13" s="9" customFormat="1">
      <c r="A26" s="7">
        <v>7</v>
      </c>
      <c r="B26" s="10" t="s">
        <v>27</v>
      </c>
      <c r="C26" s="21"/>
      <c r="D26" s="21"/>
      <c r="E26" s="21">
        <v>5</v>
      </c>
      <c r="F26" s="21">
        <v>1256663.1827241604</v>
      </c>
      <c r="G26" s="21">
        <v>3</v>
      </c>
      <c r="H26" s="21">
        <v>288270.7758171825</v>
      </c>
      <c r="I26" s="21"/>
      <c r="J26" s="21"/>
      <c r="K26" s="258">
        <f t="shared" si="8"/>
        <v>8</v>
      </c>
      <c r="L26" s="258">
        <f t="shared" si="9"/>
        <v>1544933.958541343</v>
      </c>
      <c r="M26" s="259">
        <f t="shared" si="7"/>
        <v>4.5401497091115672</v>
      </c>
    </row>
    <row r="27" spans="1:13" s="14" customFormat="1">
      <c r="A27" s="11"/>
      <c r="B27" s="12" t="s">
        <v>0</v>
      </c>
      <c r="C27" s="13">
        <f>C6+C19</f>
        <v>6</v>
      </c>
      <c r="D27" s="13">
        <f t="shared" ref="D27:H27" si="10">D6+D19</f>
        <v>2921289.5252957675</v>
      </c>
      <c r="E27" s="13">
        <f t="shared" si="10"/>
        <v>51</v>
      </c>
      <c r="F27" s="13">
        <f t="shared" si="10"/>
        <v>13125393.054143839</v>
      </c>
      <c r="G27" s="13">
        <f t="shared" si="10"/>
        <v>65</v>
      </c>
      <c r="H27" s="13">
        <f t="shared" si="10"/>
        <v>16751187.157936182</v>
      </c>
      <c r="I27" s="13">
        <f t="shared" ref="I27" si="11">I6+I19</f>
        <v>5</v>
      </c>
      <c r="J27" s="13">
        <f>J6+J19</f>
        <v>1230390.5078939914</v>
      </c>
      <c r="K27" s="13">
        <f>K6+K19</f>
        <v>127</v>
      </c>
      <c r="L27" s="13">
        <f>L6+L19</f>
        <v>34028260.245269775</v>
      </c>
      <c r="M27" s="18">
        <f t="shared" si="7"/>
        <v>100</v>
      </c>
    </row>
    <row r="29" spans="1:13" ht="46.5" customHeight="1">
      <c r="B29" s="383" t="s">
        <v>28</v>
      </c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</row>
    <row r="30" spans="1:13">
      <c r="B30" s="383" t="s">
        <v>1064</v>
      </c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</row>
  </sheetData>
  <mergeCells count="11">
    <mergeCell ref="B30:M30"/>
    <mergeCell ref="L1:M1"/>
    <mergeCell ref="B29:M29"/>
    <mergeCell ref="A2:M3"/>
    <mergeCell ref="A4:A5"/>
    <mergeCell ref="B4:B5"/>
    <mergeCell ref="C4:D4"/>
    <mergeCell ref="E4:F4"/>
    <mergeCell ref="G4:H4"/>
    <mergeCell ref="K4:M4"/>
    <mergeCell ref="I4:J4"/>
  </mergeCells>
  <pageMargins left="0.39370078740157483" right="0.39370078740157483" top="0.39370078740157483" bottom="0.39370078740157483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"/>
  <sheetViews>
    <sheetView view="pageBreakPreview" topLeftCell="A133" zoomScale="70" zoomScaleNormal="60" zoomScaleSheetLayoutView="70" workbookViewId="0">
      <selection activeCell="N7" sqref="N7"/>
    </sheetView>
  </sheetViews>
  <sheetFormatPr defaultRowHeight="15.75"/>
  <cols>
    <col min="1" max="1" width="7.5703125" style="228" customWidth="1"/>
    <col min="2" max="2" width="28.140625" style="229" customWidth="1"/>
    <col min="3" max="4" width="19.7109375" style="229" customWidth="1"/>
    <col min="5" max="6" width="19.7109375" style="230" customWidth="1"/>
    <col min="7" max="7" width="19.28515625" style="228" customWidth="1"/>
    <col min="8" max="8" width="13.28515625" style="228" customWidth="1"/>
    <col min="9" max="9" width="18.7109375" style="231" customWidth="1"/>
    <col min="10" max="10" width="11.7109375" style="228" customWidth="1"/>
    <col min="11" max="11" width="38.7109375" style="144" customWidth="1"/>
    <col min="12" max="12" width="14.85546875" style="228" customWidth="1"/>
    <col min="13" max="13" width="16.85546875" style="228" customWidth="1"/>
    <col min="14" max="14" width="18.140625" style="228" customWidth="1"/>
    <col min="15" max="15" width="17.28515625" style="144" customWidth="1"/>
    <col min="16" max="16" width="16.28515625" style="144" customWidth="1"/>
    <col min="17" max="229" width="9.140625" style="144"/>
    <col min="230" max="230" width="9.28515625" style="144" bestFit="1" customWidth="1"/>
    <col min="231" max="231" width="28.140625" style="144" customWidth="1"/>
    <col min="232" max="232" width="27.5703125" style="144" customWidth="1"/>
    <col min="233" max="233" width="32.140625" style="144" customWidth="1"/>
    <col min="234" max="234" width="13.5703125" style="144" customWidth="1"/>
    <col min="235" max="235" width="15.42578125" style="144" customWidth="1"/>
    <col min="236" max="236" width="17.140625" style="144" customWidth="1"/>
    <col min="237" max="237" width="13.28515625" style="144" customWidth="1"/>
    <col min="238" max="238" width="21.7109375" style="144" customWidth="1"/>
    <col min="239" max="239" width="51.42578125" style="144" customWidth="1"/>
    <col min="240" max="240" width="14.85546875" style="144" customWidth="1"/>
    <col min="241" max="241" width="16.85546875" style="144" customWidth="1"/>
    <col min="242" max="242" width="19.5703125" style="144" customWidth="1"/>
    <col min="243" max="243" width="14.42578125" style="144" customWidth="1"/>
    <col min="244" max="246" width="17.7109375" style="144" customWidth="1"/>
    <col min="247" max="247" width="19.28515625" style="144" customWidth="1"/>
    <col min="248" max="248" width="18.5703125" style="144" customWidth="1"/>
    <col min="249" max="249" width="19.42578125" style="144" customWidth="1"/>
    <col min="250" max="252" width="19.85546875" style="144" customWidth="1"/>
    <col min="253" max="253" width="16.5703125" style="144" customWidth="1"/>
    <col min="254" max="254" width="13.28515625" style="144" customWidth="1"/>
    <col min="255" max="485" width="9.140625" style="144"/>
    <col min="486" max="486" width="9.28515625" style="144" bestFit="1" customWidth="1"/>
    <col min="487" max="487" width="28.140625" style="144" customWidth="1"/>
    <col min="488" max="488" width="27.5703125" style="144" customWidth="1"/>
    <col min="489" max="489" width="32.140625" style="144" customWidth="1"/>
    <col min="490" max="490" width="13.5703125" style="144" customWidth="1"/>
    <col min="491" max="491" width="15.42578125" style="144" customWidth="1"/>
    <col min="492" max="492" width="17.140625" style="144" customWidth="1"/>
    <col min="493" max="493" width="13.28515625" style="144" customWidth="1"/>
    <col min="494" max="494" width="21.7109375" style="144" customWidth="1"/>
    <col min="495" max="495" width="51.42578125" style="144" customWidth="1"/>
    <col min="496" max="496" width="14.85546875" style="144" customWidth="1"/>
    <col min="497" max="497" width="16.85546875" style="144" customWidth="1"/>
    <col min="498" max="498" width="19.5703125" style="144" customWidth="1"/>
    <col min="499" max="499" width="14.42578125" style="144" customWidth="1"/>
    <col min="500" max="502" width="17.7109375" style="144" customWidth="1"/>
    <col min="503" max="503" width="19.28515625" style="144" customWidth="1"/>
    <col min="504" max="504" width="18.5703125" style="144" customWidth="1"/>
    <col min="505" max="505" width="19.42578125" style="144" customWidth="1"/>
    <col min="506" max="508" width="19.85546875" style="144" customWidth="1"/>
    <col min="509" max="509" width="16.5703125" style="144" customWidth="1"/>
    <col min="510" max="510" width="13.28515625" style="144" customWidth="1"/>
    <col min="511" max="741" width="9.140625" style="144"/>
    <col min="742" max="742" width="9.28515625" style="144" bestFit="1" customWidth="1"/>
    <col min="743" max="743" width="28.140625" style="144" customWidth="1"/>
    <col min="744" max="744" width="27.5703125" style="144" customWidth="1"/>
    <col min="745" max="745" width="32.140625" style="144" customWidth="1"/>
    <col min="746" max="746" width="13.5703125" style="144" customWidth="1"/>
    <col min="747" max="747" width="15.42578125" style="144" customWidth="1"/>
    <col min="748" max="748" width="17.140625" style="144" customWidth="1"/>
    <col min="749" max="749" width="13.28515625" style="144" customWidth="1"/>
    <col min="750" max="750" width="21.7109375" style="144" customWidth="1"/>
    <col min="751" max="751" width="51.42578125" style="144" customWidth="1"/>
    <col min="752" max="752" width="14.85546875" style="144" customWidth="1"/>
    <col min="753" max="753" width="16.85546875" style="144" customWidth="1"/>
    <col min="754" max="754" width="19.5703125" style="144" customWidth="1"/>
    <col min="755" max="755" width="14.42578125" style="144" customWidth="1"/>
    <col min="756" max="758" width="17.7109375" style="144" customWidth="1"/>
    <col min="759" max="759" width="19.28515625" style="144" customWidth="1"/>
    <col min="760" max="760" width="18.5703125" style="144" customWidth="1"/>
    <col min="761" max="761" width="19.42578125" style="144" customWidth="1"/>
    <col min="762" max="764" width="19.85546875" style="144" customWidth="1"/>
    <col min="765" max="765" width="16.5703125" style="144" customWidth="1"/>
    <col min="766" max="766" width="13.28515625" style="144" customWidth="1"/>
    <col min="767" max="997" width="9.140625" style="144"/>
    <col min="998" max="998" width="9.28515625" style="144" bestFit="1" customWidth="1"/>
    <col min="999" max="999" width="28.140625" style="144" customWidth="1"/>
    <col min="1000" max="1000" width="27.5703125" style="144" customWidth="1"/>
    <col min="1001" max="1001" width="32.140625" style="144" customWidth="1"/>
    <col min="1002" max="1002" width="13.5703125" style="144" customWidth="1"/>
    <col min="1003" max="1003" width="15.42578125" style="144" customWidth="1"/>
    <col min="1004" max="1004" width="17.140625" style="144" customWidth="1"/>
    <col min="1005" max="1005" width="13.28515625" style="144" customWidth="1"/>
    <col min="1006" max="1006" width="21.7109375" style="144" customWidth="1"/>
    <col min="1007" max="1007" width="51.42578125" style="144" customWidth="1"/>
    <col min="1008" max="1008" width="14.85546875" style="144" customWidth="1"/>
    <col min="1009" max="1009" width="16.85546875" style="144" customWidth="1"/>
    <col min="1010" max="1010" width="19.5703125" style="144" customWidth="1"/>
    <col min="1011" max="1011" width="14.42578125" style="144" customWidth="1"/>
    <col min="1012" max="1014" width="17.7109375" style="144" customWidth="1"/>
    <col min="1015" max="1015" width="19.28515625" style="144" customWidth="1"/>
    <col min="1016" max="1016" width="18.5703125" style="144" customWidth="1"/>
    <col min="1017" max="1017" width="19.42578125" style="144" customWidth="1"/>
    <col min="1018" max="1020" width="19.85546875" style="144" customWidth="1"/>
    <col min="1021" max="1021" width="16.5703125" style="144" customWidth="1"/>
    <col min="1022" max="1022" width="13.28515625" style="144" customWidth="1"/>
    <col min="1023" max="1253" width="9.140625" style="144"/>
    <col min="1254" max="1254" width="9.28515625" style="144" bestFit="1" customWidth="1"/>
    <col min="1255" max="1255" width="28.140625" style="144" customWidth="1"/>
    <col min="1256" max="1256" width="27.5703125" style="144" customWidth="1"/>
    <col min="1257" max="1257" width="32.140625" style="144" customWidth="1"/>
    <col min="1258" max="1258" width="13.5703125" style="144" customWidth="1"/>
    <col min="1259" max="1259" width="15.42578125" style="144" customWidth="1"/>
    <col min="1260" max="1260" width="17.140625" style="144" customWidth="1"/>
    <col min="1261" max="1261" width="13.28515625" style="144" customWidth="1"/>
    <col min="1262" max="1262" width="21.7109375" style="144" customWidth="1"/>
    <col min="1263" max="1263" width="51.42578125" style="144" customWidth="1"/>
    <col min="1264" max="1264" width="14.85546875" style="144" customWidth="1"/>
    <col min="1265" max="1265" width="16.85546875" style="144" customWidth="1"/>
    <col min="1266" max="1266" width="19.5703125" style="144" customWidth="1"/>
    <col min="1267" max="1267" width="14.42578125" style="144" customWidth="1"/>
    <col min="1268" max="1270" width="17.7109375" style="144" customWidth="1"/>
    <col min="1271" max="1271" width="19.28515625" style="144" customWidth="1"/>
    <col min="1272" max="1272" width="18.5703125" style="144" customWidth="1"/>
    <col min="1273" max="1273" width="19.42578125" style="144" customWidth="1"/>
    <col min="1274" max="1276" width="19.85546875" style="144" customWidth="1"/>
    <col min="1277" max="1277" width="16.5703125" style="144" customWidth="1"/>
    <col min="1278" max="1278" width="13.28515625" style="144" customWidth="1"/>
    <col min="1279" max="1509" width="9.140625" style="144"/>
    <col min="1510" max="1510" width="9.28515625" style="144" bestFit="1" customWidth="1"/>
    <col min="1511" max="1511" width="28.140625" style="144" customWidth="1"/>
    <col min="1512" max="1512" width="27.5703125" style="144" customWidth="1"/>
    <col min="1513" max="1513" width="32.140625" style="144" customWidth="1"/>
    <col min="1514" max="1514" width="13.5703125" style="144" customWidth="1"/>
    <col min="1515" max="1515" width="15.42578125" style="144" customWidth="1"/>
    <col min="1516" max="1516" width="17.140625" style="144" customWidth="1"/>
    <col min="1517" max="1517" width="13.28515625" style="144" customWidth="1"/>
    <col min="1518" max="1518" width="21.7109375" style="144" customWidth="1"/>
    <col min="1519" max="1519" width="51.42578125" style="144" customWidth="1"/>
    <col min="1520" max="1520" width="14.85546875" style="144" customWidth="1"/>
    <col min="1521" max="1521" width="16.85546875" style="144" customWidth="1"/>
    <col min="1522" max="1522" width="19.5703125" style="144" customWidth="1"/>
    <col min="1523" max="1523" width="14.42578125" style="144" customWidth="1"/>
    <col min="1524" max="1526" width="17.7109375" style="144" customWidth="1"/>
    <col min="1527" max="1527" width="19.28515625" style="144" customWidth="1"/>
    <col min="1528" max="1528" width="18.5703125" style="144" customWidth="1"/>
    <col min="1529" max="1529" width="19.42578125" style="144" customWidth="1"/>
    <col min="1530" max="1532" width="19.85546875" style="144" customWidth="1"/>
    <col min="1533" max="1533" width="16.5703125" style="144" customWidth="1"/>
    <col min="1534" max="1534" width="13.28515625" style="144" customWidth="1"/>
    <col min="1535" max="1765" width="9.140625" style="144"/>
    <col min="1766" max="1766" width="9.28515625" style="144" bestFit="1" customWidth="1"/>
    <col min="1767" max="1767" width="28.140625" style="144" customWidth="1"/>
    <col min="1768" max="1768" width="27.5703125" style="144" customWidth="1"/>
    <col min="1769" max="1769" width="32.140625" style="144" customWidth="1"/>
    <col min="1770" max="1770" width="13.5703125" style="144" customWidth="1"/>
    <col min="1771" max="1771" width="15.42578125" style="144" customWidth="1"/>
    <col min="1772" max="1772" width="17.140625" style="144" customWidth="1"/>
    <col min="1773" max="1773" width="13.28515625" style="144" customWidth="1"/>
    <col min="1774" max="1774" width="21.7109375" style="144" customWidth="1"/>
    <col min="1775" max="1775" width="51.42578125" style="144" customWidth="1"/>
    <col min="1776" max="1776" width="14.85546875" style="144" customWidth="1"/>
    <col min="1777" max="1777" width="16.85546875" style="144" customWidth="1"/>
    <col min="1778" max="1778" width="19.5703125" style="144" customWidth="1"/>
    <col min="1779" max="1779" width="14.42578125" style="144" customWidth="1"/>
    <col min="1780" max="1782" width="17.7109375" style="144" customWidth="1"/>
    <col min="1783" max="1783" width="19.28515625" style="144" customWidth="1"/>
    <col min="1784" max="1784" width="18.5703125" style="144" customWidth="1"/>
    <col min="1785" max="1785" width="19.42578125" style="144" customWidth="1"/>
    <col min="1786" max="1788" width="19.85546875" style="144" customWidth="1"/>
    <col min="1789" max="1789" width="16.5703125" style="144" customWidth="1"/>
    <col min="1790" max="1790" width="13.28515625" style="144" customWidth="1"/>
    <col min="1791" max="2021" width="9.140625" style="144"/>
    <col min="2022" max="2022" width="9.28515625" style="144" bestFit="1" customWidth="1"/>
    <col min="2023" max="2023" width="28.140625" style="144" customWidth="1"/>
    <col min="2024" max="2024" width="27.5703125" style="144" customWidth="1"/>
    <col min="2025" max="2025" width="32.140625" style="144" customWidth="1"/>
    <col min="2026" max="2026" width="13.5703125" style="144" customWidth="1"/>
    <col min="2027" max="2027" width="15.42578125" style="144" customWidth="1"/>
    <col min="2028" max="2028" width="17.140625" style="144" customWidth="1"/>
    <col min="2029" max="2029" width="13.28515625" style="144" customWidth="1"/>
    <col min="2030" max="2030" width="21.7109375" style="144" customWidth="1"/>
    <col min="2031" max="2031" width="51.42578125" style="144" customWidth="1"/>
    <col min="2032" max="2032" width="14.85546875" style="144" customWidth="1"/>
    <col min="2033" max="2033" width="16.85546875" style="144" customWidth="1"/>
    <col min="2034" max="2034" width="19.5703125" style="144" customWidth="1"/>
    <col min="2035" max="2035" width="14.42578125" style="144" customWidth="1"/>
    <col min="2036" max="2038" width="17.7109375" style="144" customWidth="1"/>
    <col min="2039" max="2039" width="19.28515625" style="144" customWidth="1"/>
    <col min="2040" max="2040" width="18.5703125" style="144" customWidth="1"/>
    <col min="2041" max="2041" width="19.42578125" style="144" customWidth="1"/>
    <col min="2042" max="2044" width="19.85546875" style="144" customWidth="1"/>
    <col min="2045" max="2045" width="16.5703125" style="144" customWidth="1"/>
    <col min="2046" max="2046" width="13.28515625" style="144" customWidth="1"/>
    <col min="2047" max="2277" width="9.140625" style="144"/>
    <col min="2278" max="2278" width="9.28515625" style="144" bestFit="1" customWidth="1"/>
    <col min="2279" max="2279" width="28.140625" style="144" customWidth="1"/>
    <col min="2280" max="2280" width="27.5703125" style="144" customWidth="1"/>
    <col min="2281" max="2281" width="32.140625" style="144" customWidth="1"/>
    <col min="2282" max="2282" width="13.5703125" style="144" customWidth="1"/>
    <col min="2283" max="2283" width="15.42578125" style="144" customWidth="1"/>
    <col min="2284" max="2284" width="17.140625" style="144" customWidth="1"/>
    <col min="2285" max="2285" width="13.28515625" style="144" customWidth="1"/>
    <col min="2286" max="2286" width="21.7109375" style="144" customWidth="1"/>
    <col min="2287" max="2287" width="51.42578125" style="144" customWidth="1"/>
    <col min="2288" max="2288" width="14.85546875" style="144" customWidth="1"/>
    <col min="2289" max="2289" width="16.85546875" style="144" customWidth="1"/>
    <col min="2290" max="2290" width="19.5703125" style="144" customWidth="1"/>
    <col min="2291" max="2291" width="14.42578125" style="144" customWidth="1"/>
    <col min="2292" max="2294" width="17.7109375" style="144" customWidth="1"/>
    <col min="2295" max="2295" width="19.28515625" style="144" customWidth="1"/>
    <col min="2296" max="2296" width="18.5703125" style="144" customWidth="1"/>
    <col min="2297" max="2297" width="19.42578125" style="144" customWidth="1"/>
    <col min="2298" max="2300" width="19.85546875" style="144" customWidth="1"/>
    <col min="2301" max="2301" width="16.5703125" style="144" customWidth="1"/>
    <col min="2302" max="2302" width="13.28515625" style="144" customWidth="1"/>
    <col min="2303" max="2533" width="9.140625" style="144"/>
    <col min="2534" max="2534" width="9.28515625" style="144" bestFit="1" customWidth="1"/>
    <col min="2535" max="2535" width="28.140625" style="144" customWidth="1"/>
    <col min="2536" max="2536" width="27.5703125" style="144" customWidth="1"/>
    <col min="2537" max="2537" width="32.140625" style="144" customWidth="1"/>
    <col min="2538" max="2538" width="13.5703125" style="144" customWidth="1"/>
    <col min="2539" max="2539" width="15.42578125" style="144" customWidth="1"/>
    <col min="2540" max="2540" width="17.140625" style="144" customWidth="1"/>
    <col min="2541" max="2541" width="13.28515625" style="144" customWidth="1"/>
    <col min="2542" max="2542" width="21.7109375" style="144" customWidth="1"/>
    <col min="2543" max="2543" width="51.42578125" style="144" customWidth="1"/>
    <col min="2544" max="2544" width="14.85546875" style="144" customWidth="1"/>
    <col min="2545" max="2545" width="16.85546875" style="144" customWidth="1"/>
    <col min="2546" max="2546" width="19.5703125" style="144" customWidth="1"/>
    <col min="2547" max="2547" width="14.42578125" style="144" customWidth="1"/>
    <col min="2548" max="2550" width="17.7109375" style="144" customWidth="1"/>
    <col min="2551" max="2551" width="19.28515625" style="144" customWidth="1"/>
    <col min="2552" max="2552" width="18.5703125" style="144" customWidth="1"/>
    <col min="2553" max="2553" width="19.42578125" style="144" customWidth="1"/>
    <col min="2554" max="2556" width="19.85546875" style="144" customWidth="1"/>
    <col min="2557" max="2557" width="16.5703125" style="144" customWidth="1"/>
    <col min="2558" max="2558" width="13.28515625" style="144" customWidth="1"/>
    <col min="2559" max="2789" width="9.140625" style="144"/>
    <col min="2790" max="2790" width="9.28515625" style="144" bestFit="1" customWidth="1"/>
    <col min="2791" max="2791" width="28.140625" style="144" customWidth="1"/>
    <col min="2792" max="2792" width="27.5703125" style="144" customWidth="1"/>
    <col min="2793" max="2793" width="32.140625" style="144" customWidth="1"/>
    <col min="2794" max="2794" width="13.5703125" style="144" customWidth="1"/>
    <col min="2795" max="2795" width="15.42578125" style="144" customWidth="1"/>
    <col min="2796" max="2796" width="17.140625" style="144" customWidth="1"/>
    <col min="2797" max="2797" width="13.28515625" style="144" customWidth="1"/>
    <col min="2798" max="2798" width="21.7109375" style="144" customWidth="1"/>
    <col min="2799" max="2799" width="51.42578125" style="144" customWidth="1"/>
    <col min="2800" max="2800" width="14.85546875" style="144" customWidth="1"/>
    <col min="2801" max="2801" width="16.85546875" style="144" customWidth="1"/>
    <col min="2802" max="2802" width="19.5703125" style="144" customWidth="1"/>
    <col min="2803" max="2803" width="14.42578125" style="144" customWidth="1"/>
    <col min="2804" max="2806" width="17.7109375" style="144" customWidth="1"/>
    <col min="2807" max="2807" width="19.28515625" style="144" customWidth="1"/>
    <col min="2808" max="2808" width="18.5703125" style="144" customWidth="1"/>
    <col min="2809" max="2809" width="19.42578125" style="144" customWidth="1"/>
    <col min="2810" max="2812" width="19.85546875" style="144" customWidth="1"/>
    <col min="2813" max="2813" width="16.5703125" style="144" customWidth="1"/>
    <col min="2814" max="2814" width="13.28515625" style="144" customWidth="1"/>
    <col min="2815" max="3045" width="9.140625" style="144"/>
    <col min="3046" max="3046" width="9.28515625" style="144" bestFit="1" customWidth="1"/>
    <col min="3047" max="3047" width="28.140625" style="144" customWidth="1"/>
    <col min="3048" max="3048" width="27.5703125" style="144" customWidth="1"/>
    <col min="3049" max="3049" width="32.140625" style="144" customWidth="1"/>
    <col min="3050" max="3050" width="13.5703125" style="144" customWidth="1"/>
    <col min="3051" max="3051" width="15.42578125" style="144" customWidth="1"/>
    <col min="3052" max="3052" width="17.140625" style="144" customWidth="1"/>
    <col min="3053" max="3053" width="13.28515625" style="144" customWidth="1"/>
    <col min="3054" max="3054" width="21.7109375" style="144" customWidth="1"/>
    <col min="3055" max="3055" width="51.42578125" style="144" customWidth="1"/>
    <col min="3056" max="3056" width="14.85546875" style="144" customWidth="1"/>
    <col min="3057" max="3057" width="16.85546875" style="144" customWidth="1"/>
    <col min="3058" max="3058" width="19.5703125" style="144" customWidth="1"/>
    <col min="3059" max="3059" width="14.42578125" style="144" customWidth="1"/>
    <col min="3060" max="3062" width="17.7109375" style="144" customWidth="1"/>
    <col min="3063" max="3063" width="19.28515625" style="144" customWidth="1"/>
    <col min="3064" max="3064" width="18.5703125" style="144" customWidth="1"/>
    <col min="3065" max="3065" width="19.42578125" style="144" customWidth="1"/>
    <col min="3066" max="3068" width="19.85546875" style="144" customWidth="1"/>
    <col min="3069" max="3069" width="16.5703125" style="144" customWidth="1"/>
    <col min="3070" max="3070" width="13.28515625" style="144" customWidth="1"/>
    <col min="3071" max="3301" width="9.140625" style="144"/>
    <col min="3302" max="3302" width="9.28515625" style="144" bestFit="1" customWidth="1"/>
    <col min="3303" max="3303" width="28.140625" style="144" customWidth="1"/>
    <col min="3304" max="3304" width="27.5703125" style="144" customWidth="1"/>
    <col min="3305" max="3305" width="32.140625" style="144" customWidth="1"/>
    <col min="3306" max="3306" width="13.5703125" style="144" customWidth="1"/>
    <col min="3307" max="3307" width="15.42578125" style="144" customWidth="1"/>
    <col min="3308" max="3308" width="17.140625" style="144" customWidth="1"/>
    <col min="3309" max="3309" width="13.28515625" style="144" customWidth="1"/>
    <col min="3310" max="3310" width="21.7109375" style="144" customWidth="1"/>
    <col min="3311" max="3311" width="51.42578125" style="144" customWidth="1"/>
    <col min="3312" max="3312" width="14.85546875" style="144" customWidth="1"/>
    <col min="3313" max="3313" width="16.85546875" style="144" customWidth="1"/>
    <col min="3314" max="3314" width="19.5703125" style="144" customWidth="1"/>
    <col min="3315" max="3315" width="14.42578125" style="144" customWidth="1"/>
    <col min="3316" max="3318" width="17.7109375" style="144" customWidth="1"/>
    <col min="3319" max="3319" width="19.28515625" style="144" customWidth="1"/>
    <col min="3320" max="3320" width="18.5703125" style="144" customWidth="1"/>
    <col min="3321" max="3321" width="19.42578125" style="144" customWidth="1"/>
    <col min="3322" max="3324" width="19.85546875" style="144" customWidth="1"/>
    <col min="3325" max="3325" width="16.5703125" style="144" customWidth="1"/>
    <col min="3326" max="3326" width="13.28515625" style="144" customWidth="1"/>
    <col min="3327" max="3557" width="9.140625" style="144"/>
    <col min="3558" max="3558" width="9.28515625" style="144" bestFit="1" customWidth="1"/>
    <col min="3559" max="3559" width="28.140625" style="144" customWidth="1"/>
    <col min="3560" max="3560" width="27.5703125" style="144" customWidth="1"/>
    <col min="3561" max="3561" width="32.140625" style="144" customWidth="1"/>
    <col min="3562" max="3562" width="13.5703125" style="144" customWidth="1"/>
    <col min="3563" max="3563" width="15.42578125" style="144" customWidth="1"/>
    <col min="3564" max="3564" width="17.140625" style="144" customWidth="1"/>
    <col min="3565" max="3565" width="13.28515625" style="144" customWidth="1"/>
    <col min="3566" max="3566" width="21.7109375" style="144" customWidth="1"/>
    <col min="3567" max="3567" width="51.42578125" style="144" customWidth="1"/>
    <col min="3568" max="3568" width="14.85546875" style="144" customWidth="1"/>
    <col min="3569" max="3569" width="16.85546875" style="144" customWidth="1"/>
    <col min="3570" max="3570" width="19.5703125" style="144" customWidth="1"/>
    <col min="3571" max="3571" width="14.42578125" style="144" customWidth="1"/>
    <col min="3572" max="3574" width="17.7109375" style="144" customWidth="1"/>
    <col min="3575" max="3575" width="19.28515625" style="144" customWidth="1"/>
    <col min="3576" max="3576" width="18.5703125" style="144" customWidth="1"/>
    <col min="3577" max="3577" width="19.42578125" style="144" customWidth="1"/>
    <col min="3578" max="3580" width="19.85546875" style="144" customWidth="1"/>
    <col min="3581" max="3581" width="16.5703125" style="144" customWidth="1"/>
    <col min="3582" max="3582" width="13.28515625" style="144" customWidth="1"/>
    <col min="3583" max="3813" width="9.140625" style="144"/>
    <col min="3814" max="3814" width="9.28515625" style="144" bestFit="1" customWidth="1"/>
    <col min="3815" max="3815" width="28.140625" style="144" customWidth="1"/>
    <col min="3816" max="3816" width="27.5703125" style="144" customWidth="1"/>
    <col min="3817" max="3817" width="32.140625" style="144" customWidth="1"/>
    <col min="3818" max="3818" width="13.5703125" style="144" customWidth="1"/>
    <col min="3819" max="3819" width="15.42578125" style="144" customWidth="1"/>
    <col min="3820" max="3820" width="17.140625" style="144" customWidth="1"/>
    <col min="3821" max="3821" width="13.28515625" style="144" customWidth="1"/>
    <col min="3822" max="3822" width="21.7109375" style="144" customWidth="1"/>
    <col min="3823" max="3823" width="51.42578125" style="144" customWidth="1"/>
    <col min="3824" max="3824" width="14.85546875" style="144" customWidth="1"/>
    <col min="3825" max="3825" width="16.85546875" style="144" customWidth="1"/>
    <col min="3826" max="3826" width="19.5703125" style="144" customWidth="1"/>
    <col min="3827" max="3827" width="14.42578125" style="144" customWidth="1"/>
    <col min="3828" max="3830" width="17.7109375" style="144" customWidth="1"/>
    <col min="3831" max="3831" width="19.28515625" style="144" customWidth="1"/>
    <col min="3832" max="3832" width="18.5703125" style="144" customWidth="1"/>
    <col min="3833" max="3833" width="19.42578125" style="144" customWidth="1"/>
    <col min="3834" max="3836" width="19.85546875" style="144" customWidth="1"/>
    <col min="3837" max="3837" width="16.5703125" style="144" customWidth="1"/>
    <col min="3838" max="3838" width="13.28515625" style="144" customWidth="1"/>
    <col min="3839" max="4069" width="9.140625" style="144"/>
    <col min="4070" max="4070" width="9.28515625" style="144" bestFit="1" customWidth="1"/>
    <col min="4071" max="4071" width="28.140625" style="144" customWidth="1"/>
    <col min="4072" max="4072" width="27.5703125" style="144" customWidth="1"/>
    <col min="4073" max="4073" width="32.140625" style="144" customWidth="1"/>
    <col min="4074" max="4074" width="13.5703125" style="144" customWidth="1"/>
    <col min="4075" max="4075" width="15.42578125" style="144" customWidth="1"/>
    <col min="4076" max="4076" width="17.140625" style="144" customWidth="1"/>
    <col min="4077" max="4077" width="13.28515625" style="144" customWidth="1"/>
    <col min="4078" max="4078" width="21.7109375" style="144" customWidth="1"/>
    <col min="4079" max="4079" width="51.42578125" style="144" customWidth="1"/>
    <col min="4080" max="4080" width="14.85546875" style="144" customWidth="1"/>
    <col min="4081" max="4081" width="16.85546875" style="144" customWidth="1"/>
    <col min="4082" max="4082" width="19.5703125" style="144" customWidth="1"/>
    <col min="4083" max="4083" width="14.42578125" style="144" customWidth="1"/>
    <col min="4084" max="4086" width="17.7109375" style="144" customWidth="1"/>
    <col min="4087" max="4087" width="19.28515625" style="144" customWidth="1"/>
    <col min="4088" max="4088" width="18.5703125" style="144" customWidth="1"/>
    <col min="4089" max="4089" width="19.42578125" style="144" customWidth="1"/>
    <col min="4090" max="4092" width="19.85546875" style="144" customWidth="1"/>
    <col min="4093" max="4093" width="16.5703125" style="144" customWidth="1"/>
    <col min="4094" max="4094" width="13.28515625" style="144" customWidth="1"/>
    <col min="4095" max="4325" width="9.140625" style="144"/>
    <col min="4326" max="4326" width="9.28515625" style="144" bestFit="1" customWidth="1"/>
    <col min="4327" max="4327" width="28.140625" style="144" customWidth="1"/>
    <col min="4328" max="4328" width="27.5703125" style="144" customWidth="1"/>
    <col min="4329" max="4329" width="32.140625" style="144" customWidth="1"/>
    <col min="4330" max="4330" width="13.5703125" style="144" customWidth="1"/>
    <col min="4331" max="4331" width="15.42578125" style="144" customWidth="1"/>
    <col min="4332" max="4332" width="17.140625" style="144" customWidth="1"/>
    <col min="4333" max="4333" width="13.28515625" style="144" customWidth="1"/>
    <col min="4334" max="4334" width="21.7109375" style="144" customWidth="1"/>
    <col min="4335" max="4335" width="51.42578125" style="144" customWidth="1"/>
    <col min="4336" max="4336" width="14.85546875" style="144" customWidth="1"/>
    <col min="4337" max="4337" width="16.85546875" style="144" customWidth="1"/>
    <col min="4338" max="4338" width="19.5703125" style="144" customWidth="1"/>
    <col min="4339" max="4339" width="14.42578125" style="144" customWidth="1"/>
    <col min="4340" max="4342" width="17.7109375" style="144" customWidth="1"/>
    <col min="4343" max="4343" width="19.28515625" style="144" customWidth="1"/>
    <col min="4344" max="4344" width="18.5703125" style="144" customWidth="1"/>
    <col min="4345" max="4345" width="19.42578125" style="144" customWidth="1"/>
    <col min="4346" max="4348" width="19.85546875" style="144" customWidth="1"/>
    <col min="4349" max="4349" width="16.5703125" style="144" customWidth="1"/>
    <col min="4350" max="4350" width="13.28515625" style="144" customWidth="1"/>
    <col min="4351" max="4581" width="9.140625" style="144"/>
    <col min="4582" max="4582" width="9.28515625" style="144" bestFit="1" customWidth="1"/>
    <col min="4583" max="4583" width="28.140625" style="144" customWidth="1"/>
    <col min="4584" max="4584" width="27.5703125" style="144" customWidth="1"/>
    <col min="4585" max="4585" width="32.140625" style="144" customWidth="1"/>
    <col min="4586" max="4586" width="13.5703125" style="144" customWidth="1"/>
    <col min="4587" max="4587" width="15.42578125" style="144" customWidth="1"/>
    <col min="4588" max="4588" width="17.140625" style="144" customWidth="1"/>
    <col min="4589" max="4589" width="13.28515625" style="144" customWidth="1"/>
    <col min="4590" max="4590" width="21.7109375" style="144" customWidth="1"/>
    <col min="4591" max="4591" width="51.42578125" style="144" customWidth="1"/>
    <col min="4592" max="4592" width="14.85546875" style="144" customWidth="1"/>
    <col min="4593" max="4593" width="16.85546875" style="144" customWidth="1"/>
    <col min="4594" max="4594" width="19.5703125" style="144" customWidth="1"/>
    <col min="4595" max="4595" width="14.42578125" style="144" customWidth="1"/>
    <col min="4596" max="4598" width="17.7109375" style="144" customWidth="1"/>
    <col min="4599" max="4599" width="19.28515625" style="144" customWidth="1"/>
    <col min="4600" max="4600" width="18.5703125" style="144" customWidth="1"/>
    <col min="4601" max="4601" width="19.42578125" style="144" customWidth="1"/>
    <col min="4602" max="4604" width="19.85546875" style="144" customWidth="1"/>
    <col min="4605" max="4605" width="16.5703125" style="144" customWidth="1"/>
    <col min="4606" max="4606" width="13.28515625" style="144" customWidth="1"/>
    <col min="4607" max="4837" width="9.140625" style="144"/>
    <col min="4838" max="4838" width="9.28515625" style="144" bestFit="1" customWidth="1"/>
    <col min="4839" max="4839" width="28.140625" style="144" customWidth="1"/>
    <col min="4840" max="4840" width="27.5703125" style="144" customWidth="1"/>
    <col min="4841" max="4841" width="32.140625" style="144" customWidth="1"/>
    <col min="4842" max="4842" width="13.5703125" style="144" customWidth="1"/>
    <col min="4843" max="4843" width="15.42578125" style="144" customWidth="1"/>
    <col min="4844" max="4844" width="17.140625" style="144" customWidth="1"/>
    <col min="4845" max="4845" width="13.28515625" style="144" customWidth="1"/>
    <col min="4846" max="4846" width="21.7109375" style="144" customWidth="1"/>
    <col min="4847" max="4847" width="51.42578125" style="144" customWidth="1"/>
    <col min="4848" max="4848" width="14.85546875" style="144" customWidth="1"/>
    <col min="4849" max="4849" width="16.85546875" style="144" customWidth="1"/>
    <col min="4850" max="4850" width="19.5703125" style="144" customWidth="1"/>
    <col min="4851" max="4851" width="14.42578125" style="144" customWidth="1"/>
    <col min="4852" max="4854" width="17.7109375" style="144" customWidth="1"/>
    <col min="4855" max="4855" width="19.28515625" style="144" customWidth="1"/>
    <col min="4856" max="4856" width="18.5703125" style="144" customWidth="1"/>
    <col min="4857" max="4857" width="19.42578125" style="144" customWidth="1"/>
    <col min="4858" max="4860" width="19.85546875" style="144" customWidth="1"/>
    <col min="4861" max="4861" width="16.5703125" style="144" customWidth="1"/>
    <col min="4862" max="4862" width="13.28515625" style="144" customWidth="1"/>
    <col min="4863" max="5093" width="9.140625" style="144"/>
    <col min="5094" max="5094" width="9.28515625" style="144" bestFit="1" customWidth="1"/>
    <col min="5095" max="5095" width="28.140625" style="144" customWidth="1"/>
    <col min="5096" max="5096" width="27.5703125" style="144" customWidth="1"/>
    <col min="5097" max="5097" width="32.140625" style="144" customWidth="1"/>
    <col min="5098" max="5098" width="13.5703125" style="144" customWidth="1"/>
    <col min="5099" max="5099" width="15.42578125" style="144" customWidth="1"/>
    <col min="5100" max="5100" width="17.140625" style="144" customWidth="1"/>
    <col min="5101" max="5101" width="13.28515625" style="144" customWidth="1"/>
    <col min="5102" max="5102" width="21.7109375" style="144" customWidth="1"/>
    <col min="5103" max="5103" width="51.42578125" style="144" customWidth="1"/>
    <col min="5104" max="5104" width="14.85546875" style="144" customWidth="1"/>
    <col min="5105" max="5105" width="16.85546875" style="144" customWidth="1"/>
    <col min="5106" max="5106" width="19.5703125" style="144" customWidth="1"/>
    <col min="5107" max="5107" width="14.42578125" style="144" customWidth="1"/>
    <col min="5108" max="5110" width="17.7109375" style="144" customWidth="1"/>
    <col min="5111" max="5111" width="19.28515625" style="144" customWidth="1"/>
    <col min="5112" max="5112" width="18.5703125" style="144" customWidth="1"/>
    <col min="5113" max="5113" width="19.42578125" style="144" customWidth="1"/>
    <col min="5114" max="5116" width="19.85546875" style="144" customWidth="1"/>
    <col min="5117" max="5117" width="16.5703125" style="144" customWidth="1"/>
    <col min="5118" max="5118" width="13.28515625" style="144" customWidth="1"/>
    <col min="5119" max="5349" width="9.140625" style="144"/>
    <col min="5350" max="5350" width="9.28515625" style="144" bestFit="1" customWidth="1"/>
    <col min="5351" max="5351" width="28.140625" style="144" customWidth="1"/>
    <col min="5352" max="5352" width="27.5703125" style="144" customWidth="1"/>
    <col min="5353" max="5353" width="32.140625" style="144" customWidth="1"/>
    <col min="5354" max="5354" width="13.5703125" style="144" customWidth="1"/>
    <col min="5355" max="5355" width="15.42578125" style="144" customWidth="1"/>
    <col min="5356" max="5356" width="17.140625" style="144" customWidth="1"/>
    <col min="5357" max="5357" width="13.28515625" style="144" customWidth="1"/>
    <col min="5358" max="5358" width="21.7109375" style="144" customWidth="1"/>
    <col min="5359" max="5359" width="51.42578125" style="144" customWidth="1"/>
    <col min="5360" max="5360" width="14.85546875" style="144" customWidth="1"/>
    <col min="5361" max="5361" width="16.85546875" style="144" customWidth="1"/>
    <col min="5362" max="5362" width="19.5703125" style="144" customWidth="1"/>
    <col min="5363" max="5363" width="14.42578125" style="144" customWidth="1"/>
    <col min="5364" max="5366" width="17.7109375" style="144" customWidth="1"/>
    <col min="5367" max="5367" width="19.28515625" style="144" customWidth="1"/>
    <col min="5368" max="5368" width="18.5703125" style="144" customWidth="1"/>
    <col min="5369" max="5369" width="19.42578125" style="144" customWidth="1"/>
    <col min="5370" max="5372" width="19.85546875" style="144" customWidth="1"/>
    <col min="5373" max="5373" width="16.5703125" style="144" customWidth="1"/>
    <col min="5374" max="5374" width="13.28515625" style="144" customWidth="1"/>
    <col min="5375" max="5605" width="9.140625" style="144"/>
    <col min="5606" max="5606" width="9.28515625" style="144" bestFit="1" customWidth="1"/>
    <col min="5607" max="5607" width="28.140625" style="144" customWidth="1"/>
    <col min="5608" max="5608" width="27.5703125" style="144" customWidth="1"/>
    <col min="5609" max="5609" width="32.140625" style="144" customWidth="1"/>
    <col min="5610" max="5610" width="13.5703125" style="144" customWidth="1"/>
    <col min="5611" max="5611" width="15.42578125" style="144" customWidth="1"/>
    <col min="5612" max="5612" width="17.140625" style="144" customWidth="1"/>
    <col min="5613" max="5613" width="13.28515625" style="144" customWidth="1"/>
    <col min="5614" max="5614" width="21.7109375" style="144" customWidth="1"/>
    <col min="5615" max="5615" width="51.42578125" style="144" customWidth="1"/>
    <col min="5616" max="5616" width="14.85546875" style="144" customWidth="1"/>
    <col min="5617" max="5617" width="16.85546875" style="144" customWidth="1"/>
    <col min="5618" max="5618" width="19.5703125" style="144" customWidth="1"/>
    <col min="5619" max="5619" width="14.42578125" style="144" customWidth="1"/>
    <col min="5620" max="5622" width="17.7109375" style="144" customWidth="1"/>
    <col min="5623" max="5623" width="19.28515625" style="144" customWidth="1"/>
    <col min="5624" max="5624" width="18.5703125" style="144" customWidth="1"/>
    <col min="5625" max="5625" width="19.42578125" style="144" customWidth="1"/>
    <col min="5626" max="5628" width="19.85546875" style="144" customWidth="1"/>
    <col min="5629" max="5629" width="16.5703125" style="144" customWidth="1"/>
    <col min="5630" max="5630" width="13.28515625" style="144" customWidth="1"/>
    <col min="5631" max="5861" width="9.140625" style="144"/>
    <col min="5862" max="5862" width="9.28515625" style="144" bestFit="1" customWidth="1"/>
    <col min="5863" max="5863" width="28.140625" style="144" customWidth="1"/>
    <col min="5864" max="5864" width="27.5703125" style="144" customWidth="1"/>
    <col min="5865" max="5865" width="32.140625" style="144" customWidth="1"/>
    <col min="5866" max="5866" width="13.5703125" style="144" customWidth="1"/>
    <col min="5867" max="5867" width="15.42578125" style="144" customWidth="1"/>
    <col min="5868" max="5868" width="17.140625" style="144" customWidth="1"/>
    <col min="5869" max="5869" width="13.28515625" style="144" customWidth="1"/>
    <col min="5870" max="5870" width="21.7109375" style="144" customWidth="1"/>
    <col min="5871" max="5871" width="51.42578125" style="144" customWidth="1"/>
    <col min="5872" max="5872" width="14.85546875" style="144" customWidth="1"/>
    <col min="5873" max="5873" width="16.85546875" style="144" customWidth="1"/>
    <col min="5874" max="5874" width="19.5703125" style="144" customWidth="1"/>
    <col min="5875" max="5875" width="14.42578125" style="144" customWidth="1"/>
    <col min="5876" max="5878" width="17.7109375" style="144" customWidth="1"/>
    <col min="5879" max="5879" width="19.28515625" style="144" customWidth="1"/>
    <col min="5880" max="5880" width="18.5703125" style="144" customWidth="1"/>
    <col min="5881" max="5881" width="19.42578125" style="144" customWidth="1"/>
    <col min="5882" max="5884" width="19.85546875" style="144" customWidth="1"/>
    <col min="5885" max="5885" width="16.5703125" style="144" customWidth="1"/>
    <col min="5886" max="5886" width="13.28515625" style="144" customWidth="1"/>
    <col min="5887" max="6117" width="9.140625" style="144"/>
    <col min="6118" max="6118" width="9.28515625" style="144" bestFit="1" customWidth="1"/>
    <col min="6119" max="6119" width="28.140625" style="144" customWidth="1"/>
    <col min="6120" max="6120" width="27.5703125" style="144" customWidth="1"/>
    <col min="6121" max="6121" width="32.140625" style="144" customWidth="1"/>
    <col min="6122" max="6122" width="13.5703125" style="144" customWidth="1"/>
    <col min="6123" max="6123" width="15.42578125" style="144" customWidth="1"/>
    <col min="6124" max="6124" width="17.140625" style="144" customWidth="1"/>
    <col min="6125" max="6125" width="13.28515625" style="144" customWidth="1"/>
    <col min="6126" max="6126" width="21.7109375" style="144" customWidth="1"/>
    <col min="6127" max="6127" width="51.42578125" style="144" customWidth="1"/>
    <col min="6128" max="6128" width="14.85546875" style="144" customWidth="1"/>
    <col min="6129" max="6129" width="16.85546875" style="144" customWidth="1"/>
    <col min="6130" max="6130" width="19.5703125" style="144" customWidth="1"/>
    <col min="6131" max="6131" width="14.42578125" style="144" customWidth="1"/>
    <col min="6132" max="6134" width="17.7109375" style="144" customWidth="1"/>
    <col min="6135" max="6135" width="19.28515625" style="144" customWidth="1"/>
    <col min="6136" max="6136" width="18.5703125" style="144" customWidth="1"/>
    <col min="6137" max="6137" width="19.42578125" style="144" customWidth="1"/>
    <col min="6138" max="6140" width="19.85546875" style="144" customWidth="1"/>
    <col min="6141" max="6141" width="16.5703125" style="144" customWidth="1"/>
    <col min="6142" max="6142" width="13.28515625" style="144" customWidth="1"/>
    <col min="6143" max="6373" width="9.140625" style="144"/>
    <col min="6374" max="6374" width="9.28515625" style="144" bestFit="1" customWidth="1"/>
    <col min="6375" max="6375" width="28.140625" style="144" customWidth="1"/>
    <col min="6376" max="6376" width="27.5703125" style="144" customWidth="1"/>
    <col min="6377" max="6377" width="32.140625" style="144" customWidth="1"/>
    <col min="6378" max="6378" width="13.5703125" style="144" customWidth="1"/>
    <col min="6379" max="6379" width="15.42578125" style="144" customWidth="1"/>
    <col min="6380" max="6380" width="17.140625" style="144" customWidth="1"/>
    <col min="6381" max="6381" width="13.28515625" style="144" customWidth="1"/>
    <col min="6382" max="6382" width="21.7109375" style="144" customWidth="1"/>
    <col min="6383" max="6383" width="51.42578125" style="144" customWidth="1"/>
    <col min="6384" max="6384" width="14.85546875" style="144" customWidth="1"/>
    <col min="6385" max="6385" width="16.85546875" style="144" customWidth="1"/>
    <col min="6386" max="6386" width="19.5703125" style="144" customWidth="1"/>
    <col min="6387" max="6387" width="14.42578125" style="144" customWidth="1"/>
    <col min="6388" max="6390" width="17.7109375" style="144" customWidth="1"/>
    <col min="6391" max="6391" width="19.28515625" style="144" customWidth="1"/>
    <col min="6392" max="6392" width="18.5703125" style="144" customWidth="1"/>
    <col min="6393" max="6393" width="19.42578125" style="144" customWidth="1"/>
    <col min="6394" max="6396" width="19.85546875" style="144" customWidth="1"/>
    <col min="6397" max="6397" width="16.5703125" style="144" customWidth="1"/>
    <col min="6398" max="6398" width="13.28515625" style="144" customWidth="1"/>
    <col min="6399" max="6629" width="9.140625" style="144"/>
    <col min="6630" max="6630" width="9.28515625" style="144" bestFit="1" customWidth="1"/>
    <col min="6631" max="6631" width="28.140625" style="144" customWidth="1"/>
    <col min="6632" max="6632" width="27.5703125" style="144" customWidth="1"/>
    <col min="6633" max="6633" width="32.140625" style="144" customWidth="1"/>
    <col min="6634" max="6634" width="13.5703125" style="144" customWidth="1"/>
    <col min="6635" max="6635" width="15.42578125" style="144" customWidth="1"/>
    <col min="6636" max="6636" width="17.140625" style="144" customWidth="1"/>
    <col min="6637" max="6637" width="13.28515625" style="144" customWidth="1"/>
    <col min="6638" max="6638" width="21.7109375" style="144" customWidth="1"/>
    <col min="6639" max="6639" width="51.42578125" style="144" customWidth="1"/>
    <col min="6640" max="6640" width="14.85546875" style="144" customWidth="1"/>
    <col min="6641" max="6641" width="16.85546875" style="144" customWidth="1"/>
    <col min="6642" max="6642" width="19.5703125" style="144" customWidth="1"/>
    <col min="6643" max="6643" width="14.42578125" style="144" customWidth="1"/>
    <col min="6644" max="6646" width="17.7109375" style="144" customWidth="1"/>
    <col min="6647" max="6647" width="19.28515625" style="144" customWidth="1"/>
    <col min="6648" max="6648" width="18.5703125" style="144" customWidth="1"/>
    <col min="6649" max="6649" width="19.42578125" style="144" customWidth="1"/>
    <col min="6650" max="6652" width="19.85546875" style="144" customWidth="1"/>
    <col min="6653" max="6653" width="16.5703125" style="144" customWidth="1"/>
    <col min="6654" max="6654" width="13.28515625" style="144" customWidth="1"/>
    <col min="6655" max="6885" width="9.140625" style="144"/>
    <col min="6886" max="6886" width="9.28515625" style="144" bestFit="1" customWidth="1"/>
    <col min="6887" max="6887" width="28.140625" style="144" customWidth="1"/>
    <col min="6888" max="6888" width="27.5703125" style="144" customWidth="1"/>
    <col min="6889" max="6889" width="32.140625" style="144" customWidth="1"/>
    <col min="6890" max="6890" width="13.5703125" style="144" customWidth="1"/>
    <col min="6891" max="6891" width="15.42578125" style="144" customWidth="1"/>
    <col min="6892" max="6892" width="17.140625" style="144" customWidth="1"/>
    <col min="6893" max="6893" width="13.28515625" style="144" customWidth="1"/>
    <col min="6894" max="6894" width="21.7109375" style="144" customWidth="1"/>
    <col min="6895" max="6895" width="51.42578125" style="144" customWidth="1"/>
    <col min="6896" max="6896" width="14.85546875" style="144" customWidth="1"/>
    <col min="6897" max="6897" width="16.85546875" style="144" customWidth="1"/>
    <col min="6898" max="6898" width="19.5703125" style="144" customWidth="1"/>
    <col min="6899" max="6899" width="14.42578125" style="144" customWidth="1"/>
    <col min="6900" max="6902" width="17.7109375" style="144" customWidth="1"/>
    <col min="6903" max="6903" width="19.28515625" style="144" customWidth="1"/>
    <col min="6904" max="6904" width="18.5703125" style="144" customWidth="1"/>
    <col min="6905" max="6905" width="19.42578125" style="144" customWidth="1"/>
    <col min="6906" max="6908" width="19.85546875" style="144" customWidth="1"/>
    <col min="6909" max="6909" width="16.5703125" style="144" customWidth="1"/>
    <col min="6910" max="6910" width="13.28515625" style="144" customWidth="1"/>
    <col min="6911" max="7141" width="9.140625" style="144"/>
    <col min="7142" max="7142" width="9.28515625" style="144" bestFit="1" customWidth="1"/>
    <col min="7143" max="7143" width="28.140625" style="144" customWidth="1"/>
    <col min="7144" max="7144" width="27.5703125" style="144" customWidth="1"/>
    <col min="7145" max="7145" width="32.140625" style="144" customWidth="1"/>
    <col min="7146" max="7146" width="13.5703125" style="144" customWidth="1"/>
    <col min="7147" max="7147" width="15.42578125" style="144" customWidth="1"/>
    <col min="7148" max="7148" width="17.140625" style="144" customWidth="1"/>
    <col min="7149" max="7149" width="13.28515625" style="144" customWidth="1"/>
    <col min="7150" max="7150" width="21.7109375" style="144" customWidth="1"/>
    <col min="7151" max="7151" width="51.42578125" style="144" customWidth="1"/>
    <col min="7152" max="7152" width="14.85546875" style="144" customWidth="1"/>
    <col min="7153" max="7153" width="16.85546875" style="144" customWidth="1"/>
    <col min="7154" max="7154" width="19.5703125" style="144" customWidth="1"/>
    <col min="7155" max="7155" width="14.42578125" style="144" customWidth="1"/>
    <col min="7156" max="7158" width="17.7109375" style="144" customWidth="1"/>
    <col min="7159" max="7159" width="19.28515625" style="144" customWidth="1"/>
    <col min="7160" max="7160" width="18.5703125" style="144" customWidth="1"/>
    <col min="7161" max="7161" width="19.42578125" style="144" customWidth="1"/>
    <col min="7162" max="7164" width="19.85546875" style="144" customWidth="1"/>
    <col min="7165" max="7165" width="16.5703125" style="144" customWidth="1"/>
    <col min="7166" max="7166" width="13.28515625" style="144" customWidth="1"/>
    <col min="7167" max="7397" width="9.140625" style="144"/>
    <col min="7398" max="7398" width="9.28515625" style="144" bestFit="1" customWidth="1"/>
    <col min="7399" max="7399" width="28.140625" style="144" customWidth="1"/>
    <col min="7400" max="7400" width="27.5703125" style="144" customWidth="1"/>
    <col min="7401" max="7401" width="32.140625" style="144" customWidth="1"/>
    <col min="7402" max="7402" width="13.5703125" style="144" customWidth="1"/>
    <col min="7403" max="7403" width="15.42578125" style="144" customWidth="1"/>
    <col min="7404" max="7404" width="17.140625" style="144" customWidth="1"/>
    <col min="7405" max="7405" width="13.28515625" style="144" customWidth="1"/>
    <col min="7406" max="7406" width="21.7109375" style="144" customWidth="1"/>
    <col min="7407" max="7407" width="51.42578125" style="144" customWidth="1"/>
    <col min="7408" max="7408" width="14.85546875" style="144" customWidth="1"/>
    <col min="7409" max="7409" width="16.85546875" style="144" customWidth="1"/>
    <col min="7410" max="7410" width="19.5703125" style="144" customWidth="1"/>
    <col min="7411" max="7411" width="14.42578125" style="144" customWidth="1"/>
    <col min="7412" max="7414" width="17.7109375" style="144" customWidth="1"/>
    <col min="7415" max="7415" width="19.28515625" style="144" customWidth="1"/>
    <col min="7416" max="7416" width="18.5703125" style="144" customWidth="1"/>
    <col min="7417" max="7417" width="19.42578125" style="144" customWidth="1"/>
    <col min="7418" max="7420" width="19.85546875" style="144" customWidth="1"/>
    <col min="7421" max="7421" width="16.5703125" style="144" customWidth="1"/>
    <col min="7422" max="7422" width="13.28515625" style="144" customWidth="1"/>
    <col min="7423" max="7653" width="9.140625" style="144"/>
    <col min="7654" max="7654" width="9.28515625" style="144" bestFit="1" customWidth="1"/>
    <col min="7655" max="7655" width="28.140625" style="144" customWidth="1"/>
    <col min="7656" max="7656" width="27.5703125" style="144" customWidth="1"/>
    <col min="7657" max="7657" width="32.140625" style="144" customWidth="1"/>
    <col min="7658" max="7658" width="13.5703125" style="144" customWidth="1"/>
    <col min="7659" max="7659" width="15.42578125" style="144" customWidth="1"/>
    <col min="7660" max="7660" width="17.140625" style="144" customWidth="1"/>
    <col min="7661" max="7661" width="13.28515625" style="144" customWidth="1"/>
    <col min="7662" max="7662" width="21.7109375" style="144" customWidth="1"/>
    <col min="7663" max="7663" width="51.42578125" style="144" customWidth="1"/>
    <col min="7664" max="7664" width="14.85546875" style="144" customWidth="1"/>
    <col min="7665" max="7665" width="16.85546875" style="144" customWidth="1"/>
    <col min="7666" max="7666" width="19.5703125" style="144" customWidth="1"/>
    <col min="7667" max="7667" width="14.42578125" style="144" customWidth="1"/>
    <col min="7668" max="7670" width="17.7109375" style="144" customWidth="1"/>
    <col min="7671" max="7671" width="19.28515625" style="144" customWidth="1"/>
    <col min="7672" max="7672" width="18.5703125" style="144" customWidth="1"/>
    <col min="7673" max="7673" width="19.42578125" style="144" customWidth="1"/>
    <col min="7674" max="7676" width="19.85546875" style="144" customWidth="1"/>
    <col min="7677" max="7677" width="16.5703125" style="144" customWidth="1"/>
    <col min="7678" max="7678" width="13.28515625" style="144" customWidth="1"/>
    <col min="7679" max="7909" width="9.140625" style="144"/>
    <col min="7910" max="7910" width="9.28515625" style="144" bestFit="1" customWidth="1"/>
    <col min="7911" max="7911" width="28.140625" style="144" customWidth="1"/>
    <col min="7912" max="7912" width="27.5703125" style="144" customWidth="1"/>
    <col min="7913" max="7913" width="32.140625" style="144" customWidth="1"/>
    <col min="7914" max="7914" width="13.5703125" style="144" customWidth="1"/>
    <col min="7915" max="7915" width="15.42578125" style="144" customWidth="1"/>
    <col min="7916" max="7916" width="17.140625" style="144" customWidth="1"/>
    <col min="7917" max="7917" width="13.28515625" style="144" customWidth="1"/>
    <col min="7918" max="7918" width="21.7109375" style="144" customWidth="1"/>
    <col min="7919" max="7919" width="51.42578125" style="144" customWidth="1"/>
    <col min="7920" max="7920" width="14.85546875" style="144" customWidth="1"/>
    <col min="7921" max="7921" width="16.85546875" style="144" customWidth="1"/>
    <col min="7922" max="7922" width="19.5703125" style="144" customWidth="1"/>
    <col min="7923" max="7923" width="14.42578125" style="144" customWidth="1"/>
    <col min="7924" max="7926" width="17.7109375" style="144" customWidth="1"/>
    <col min="7927" max="7927" width="19.28515625" style="144" customWidth="1"/>
    <col min="7928" max="7928" width="18.5703125" style="144" customWidth="1"/>
    <col min="7929" max="7929" width="19.42578125" style="144" customWidth="1"/>
    <col min="7930" max="7932" width="19.85546875" style="144" customWidth="1"/>
    <col min="7933" max="7933" width="16.5703125" style="144" customWidth="1"/>
    <col min="7934" max="7934" width="13.28515625" style="144" customWidth="1"/>
    <col min="7935" max="8165" width="9.140625" style="144"/>
    <col min="8166" max="8166" width="9.28515625" style="144" bestFit="1" customWidth="1"/>
    <col min="8167" max="8167" width="28.140625" style="144" customWidth="1"/>
    <col min="8168" max="8168" width="27.5703125" style="144" customWidth="1"/>
    <col min="8169" max="8169" width="32.140625" style="144" customWidth="1"/>
    <col min="8170" max="8170" width="13.5703125" style="144" customWidth="1"/>
    <col min="8171" max="8171" width="15.42578125" style="144" customWidth="1"/>
    <col min="8172" max="8172" width="17.140625" style="144" customWidth="1"/>
    <col min="8173" max="8173" width="13.28515625" style="144" customWidth="1"/>
    <col min="8174" max="8174" width="21.7109375" style="144" customWidth="1"/>
    <col min="8175" max="8175" width="51.42578125" style="144" customWidth="1"/>
    <col min="8176" max="8176" width="14.85546875" style="144" customWidth="1"/>
    <col min="8177" max="8177" width="16.85546875" style="144" customWidth="1"/>
    <col min="8178" max="8178" width="19.5703125" style="144" customWidth="1"/>
    <col min="8179" max="8179" width="14.42578125" style="144" customWidth="1"/>
    <col min="8180" max="8182" width="17.7109375" style="144" customWidth="1"/>
    <col min="8183" max="8183" width="19.28515625" style="144" customWidth="1"/>
    <col min="8184" max="8184" width="18.5703125" style="144" customWidth="1"/>
    <col min="8185" max="8185" width="19.42578125" style="144" customWidth="1"/>
    <col min="8186" max="8188" width="19.85546875" style="144" customWidth="1"/>
    <col min="8189" max="8189" width="16.5703125" style="144" customWidth="1"/>
    <col min="8190" max="8190" width="13.28515625" style="144" customWidth="1"/>
    <col min="8191" max="8421" width="9.140625" style="144"/>
    <col min="8422" max="8422" width="9.28515625" style="144" bestFit="1" customWidth="1"/>
    <col min="8423" max="8423" width="28.140625" style="144" customWidth="1"/>
    <col min="8424" max="8424" width="27.5703125" style="144" customWidth="1"/>
    <col min="8425" max="8425" width="32.140625" style="144" customWidth="1"/>
    <col min="8426" max="8426" width="13.5703125" style="144" customWidth="1"/>
    <col min="8427" max="8427" width="15.42578125" style="144" customWidth="1"/>
    <col min="8428" max="8428" width="17.140625" style="144" customWidth="1"/>
    <col min="8429" max="8429" width="13.28515625" style="144" customWidth="1"/>
    <col min="8430" max="8430" width="21.7109375" style="144" customWidth="1"/>
    <col min="8431" max="8431" width="51.42578125" style="144" customWidth="1"/>
    <col min="8432" max="8432" width="14.85546875" style="144" customWidth="1"/>
    <col min="8433" max="8433" width="16.85546875" style="144" customWidth="1"/>
    <col min="8434" max="8434" width="19.5703125" style="144" customWidth="1"/>
    <col min="8435" max="8435" width="14.42578125" style="144" customWidth="1"/>
    <col min="8436" max="8438" width="17.7109375" style="144" customWidth="1"/>
    <col min="8439" max="8439" width="19.28515625" style="144" customWidth="1"/>
    <col min="8440" max="8440" width="18.5703125" style="144" customWidth="1"/>
    <col min="8441" max="8441" width="19.42578125" style="144" customWidth="1"/>
    <col min="8442" max="8444" width="19.85546875" style="144" customWidth="1"/>
    <col min="8445" max="8445" width="16.5703125" style="144" customWidth="1"/>
    <col min="8446" max="8446" width="13.28515625" style="144" customWidth="1"/>
    <col min="8447" max="8677" width="9.140625" style="144"/>
    <col min="8678" max="8678" width="9.28515625" style="144" bestFit="1" customWidth="1"/>
    <col min="8679" max="8679" width="28.140625" style="144" customWidth="1"/>
    <col min="8680" max="8680" width="27.5703125" style="144" customWidth="1"/>
    <col min="8681" max="8681" width="32.140625" style="144" customWidth="1"/>
    <col min="8682" max="8682" width="13.5703125" style="144" customWidth="1"/>
    <col min="8683" max="8683" width="15.42578125" style="144" customWidth="1"/>
    <col min="8684" max="8684" width="17.140625" style="144" customWidth="1"/>
    <col min="8685" max="8685" width="13.28515625" style="144" customWidth="1"/>
    <col min="8686" max="8686" width="21.7109375" style="144" customWidth="1"/>
    <col min="8687" max="8687" width="51.42578125" style="144" customWidth="1"/>
    <col min="8688" max="8688" width="14.85546875" style="144" customWidth="1"/>
    <col min="8689" max="8689" width="16.85546875" style="144" customWidth="1"/>
    <col min="8690" max="8690" width="19.5703125" style="144" customWidth="1"/>
    <col min="8691" max="8691" width="14.42578125" style="144" customWidth="1"/>
    <col min="8692" max="8694" width="17.7109375" style="144" customWidth="1"/>
    <col min="8695" max="8695" width="19.28515625" style="144" customWidth="1"/>
    <col min="8696" max="8696" width="18.5703125" style="144" customWidth="1"/>
    <col min="8697" max="8697" width="19.42578125" style="144" customWidth="1"/>
    <col min="8698" max="8700" width="19.85546875" style="144" customWidth="1"/>
    <col min="8701" max="8701" width="16.5703125" style="144" customWidth="1"/>
    <col min="8702" max="8702" width="13.28515625" style="144" customWidth="1"/>
    <col min="8703" max="8933" width="9.140625" style="144"/>
    <col min="8934" max="8934" width="9.28515625" style="144" bestFit="1" customWidth="1"/>
    <col min="8935" max="8935" width="28.140625" style="144" customWidth="1"/>
    <col min="8936" max="8936" width="27.5703125" style="144" customWidth="1"/>
    <col min="8937" max="8937" width="32.140625" style="144" customWidth="1"/>
    <col min="8938" max="8938" width="13.5703125" style="144" customWidth="1"/>
    <col min="8939" max="8939" width="15.42578125" style="144" customWidth="1"/>
    <col min="8940" max="8940" width="17.140625" style="144" customWidth="1"/>
    <col min="8941" max="8941" width="13.28515625" style="144" customWidth="1"/>
    <col min="8942" max="8942" width="21.7109375" style="144" customWidth="1"/>
    <col min="8943" max="8943" width="51.42578125" style="144" customWidth="1"/>
    <col min="8944" max="8944" width="14.85546875" style="144" customWidth="1"/>
    <col min="8945" max="8945" width="16.85546875" style="144" customWidth="1"/>
    <col min="8946" max="8946" width="19.5703125" style="144" customWidth="1"/>
    <col min="8947" max="8947" width="14.42578125" style="144" customWidth="1"/>
    <col min="8948" max="8950" width="17.7109375" style="144" customWidth="1"/>
    <col min="8951" max="8951" width="19.28515625" style="144" customWidth="1"/>
    <col min="8952" max="8952" width="18.5703125" style="144" customWidth="1"/>
    <col min="8953" max="8953" width="19.42578125" style="144" customWidth="1"/>
    <col min="8954" max="8956" width="19.85546875" style="144" customWidth="1"/>
    <col min="8957" max="8957" width="16.5703125" style="144" customWidth="1"/>
    <col min="8958" max="8958" width="13.28515625" style="144" customWidth="1"/>
    <col min="8959" max="9189" width="9.140625" style="144"/>
    <col min="9190" max="9190" width="9.28515625" style="144" bestFit="1" customWidth="1"/>
    <col min="9191" max="9191" width="28.140625" style="144" customWidth="1"/>
    <col min="9192" max="9192" width="27.5703125" style="144" customWidth="1"/>
    <col min="9193" max="9193" width="32.140625" style="144" customWidth="1"/>
    <col min="9194" max="9194" width="13.5703125" style="144" customWidth="1"/>
    <col min="9195" max="9195" width="15.42578125" style="144" customWidth="1"/>
    <col min="9196" max="9196" width="17.140625" style="144" customWidth="1"/>
    <col min="9197" max="9197" width="13.28515625" style="144" customWidth="1"/>
    <col min="9198" max="9198" width="21.7109375" style="144" customWidth="1"/>
    <col min="9199" max="9199" width="51.42578125" style="144" customWidth="1"/>
    <col min="9200" max="9200" width="14.85546875" style="144" customWidth="1"/>
    <col min="9201" max="9201" width="16.85546875" style="144" customWidth="1"/>
    <col min="9202" max="9202" width="19.5703125" style="144" customWidth="1"/>
    <col min="9203" max="9203" width="14.42578125" style="144" customWidth="1"/>
    <col min="9204" max="9206" width="17.7109375" style="144" customWidth="1"/>
    <col min="9207" max="9207" width="19.28515625" style="144" customWidth="1"/>
    <col min="9208" max="9208" width="18.5703125" style="144" customWidth="1"/>
    <col min="9209" max="9209" width="19.42578125" style="144" customWidth="1"/>
    <col min="9210" max="9212" width="19.85546875" style="144" customWidth="1"/>
    <col min="9213" max="9213" width="16.5703125" style="144" customWidth="1"/>
    <col min="9214" max="9214" width="13.28515625" style="144" customWidth="1"/>
    <col min="9215" max="9445" width="9.140625" style="144"/>
    <col min="9446" max="9446" width="9.28515625" style="144" bestFit="1" customWidth="1"/>
    <col min="9447" max="9447" width="28.140625" style="144" customWidth="1"/>
    <col min="9448" max="9448" width="27.5703125" style="144" customWidth="1"/>
    <col min="9449" max="9449" width="32.140625" style="144" customWidth="1"/>
    <col min="9450" max="9450" width="13.5703125" style="144" customWidth="1"/>
    <col min="9451" max="9451" width="15.42578125" style="144" customWidth="1"/>
    <col min="9452" max="9452" width="17.140625" style="144" customWidth="1"/>
    <col min="9453" max="9453" width="13.28515625" style="144" customWidth="1"/>
    <col min="9454" max="9454" width="21.7109375" style="144" customWidth="1"/>
    <col min="9455" max="9455" width="51.42578125" style="144" customWidth="1"/>
    <col min="9456" max="9456" width="14.85546875" style="144" customWidth="1"/>
    <col min="9457" max="9457" width="16.85546875" style="144" customWidth="1"/>
    <col min="9458" max="9458" width="19.5703125" style="144" customWidth="1"/>
    <col min="9459" max="9459" width="14.42578125" style="144" customWidth="1"/>
    <col min="9460" max="9462" width="17.7109375" style="144" customWidth="1"/>
    <col min="9463" max="9463" width="19.28515625" style="144" customWidth="1"/>
    <col min="9464" max="9464" width="18.5703125" style="144" customWidth="1"/>
    <col min="9465" max="9465" width="19.42578125" style="144" customWidth="1"/>
    <col min="9466" max="9468" width="19.85546875" style="144" customWidth="1"/>
    <col min="9469" max="9469" width="16.5703125" style="144" customWidth="1"/>
    <col min="9470" max="9470" width="13.28515625" style="144" customWidth="1"/>
    <col min="9471" max="9701" width="9.140625" style="144"/>
    <col min="9702" max="9702" width="9.28515625" style="144" bestFit="1" customWidth="1"/>
    <col min="9703" max="9703" width="28.140625" style="144" customWidth="1"/>
    <col min="9704" max="9704" width="27.5703125" style="144" customWidth="1"/>
    <col min="9705" max="9705" width="32.140625" style="144" customWidth="1"/>
    <col min="9706" max="9706" width="13.5703125" style="144" customWidth="1"/>
    <col min="9707" max="9707" width="15.42578125" style="144" customWidth="1"/>
    <col min="9708" max="9708" width="17.140625" style="144" customWidth="1"/>
    <col min="9709" max="9709" width="13.28515625" style="144" customWidth="1"/>
    <col min="9710" max="9710" width="21.7109375" style="144" customWidth="1"/>
    <col min="9711" max="9711" width="51.42578125" style="144" customWidth="1"/>
    <col min="9712" max="9712" width="14.85546875" style="144" customWidth="1"/>
    <col min="9713" max="9713" width="16.85546875" style="144" customWidth="1"/>
    <col min="9714" max="9714" width="19.5703125" style="144" customWidth="1"/>
    <col min="9715" max="9715" width="14.42578125" style="144" customWidth="1"/>
    <col min="9716" max="9718" width="17.7109375" style="144" customWidth="1"/>
    <col min="9719" max="9719" width="19.28515625" style="144" customWidth="1"/>
    <col min="9720" max="9720" width="18.5703125" style="144" customWidth="1"/>
    <col min="9721" max="9721" width="19.42578125" style="144" customWidth="1"/>
    <col min="9722" max="9724" width="19.85546875" style="144" customWidth="1"/>
    <col min="9725" max="9725" width="16.5703125" style="144" customWidth="1"/>
    <col min="9726" max="9726" width="13.28515625" style="144" customWidth="1"/>
    <col min="9727" max="9957" width="9.140625" style="144"/>
    <col min="9958" max="9958" width="9.28515625" style="144" bestFit="1" customWidth="1"/>
    <col min="9959" max="9959" width="28.140625" style="144" customWidth="1"/>
    <col min="9960" max="9960" width="27.5703125" style="144" customWidth="1"/>
    <col min="9961" max="9961" width="32.140625" style="144" customWidth="1"/>
    <col min="9962" max="9962" width="13.5703125" style="144" customWidth="1"/>
    <col min="9963" max="9963" width="15.42578125" style="144" customWidth="1"/>
    <col min="9964" max="9964" width="17.140625" style="144" customWidth="1"/>
    <col min="9965" max="9965" width="13.28515625" style="144" customWidth="1"/>
    <col min="9966" max="9966" width="21.7109375" style="144" customWidth="1"/>
    <col min="9967" max="9967" width="51.42578125" style="144" customWidth="1"/>
    <col min="9968" max="9968" width="14.85546875" style="144" customWidth="1"/>
    <col min="9969" max="9969" width="16.85546875" style="144" customWidth="1"/>
    <col min="9970" max="9970" width="19.5703125" style="144" customWidth="1"/>
    <col min="9971" max="9971" width="14.42578125" style="144" customWidth="1"/>
    <col min="9972" max="9974" width="17.7109375" style="144" customWidth="1"/>
    <col min="9975" max="9975" width="19.28515625" style="144" customWidth="1"/>
    <col min="9976" max="9976" width="18.5703125" style="144" customWidth="1"/>
    <col min="9977" max="9977" width="19.42578125" style="144" customWidth="1"/>
    <col min="9978" max="9980" width="19.85546875" style="144" customWidth="1"/>
    <col min="9981" max="9981" width="16.5703125" style="144" customWidth="1"/>
    <col min="9982" max="9982" width="13.28515625" style="144" customWidth="1"/>
    <col min="9983" max="10213" width="9.140625" style="144"/>
    <col min="10214" max="10214" width="9.28515625" style="144" bestFit="1" customWidth="1"/>
    <col min="10215" max="10215" width="28.140625" style="144" customWidth="1"/>
    <col min="10216" max="10216" width="27.5703125" style="144" customWidth="1"/>
    <col min="10217" max="10217" width="32.140625" style="144" customWidth="1"/>
    <col min="10218" max="10218" width="13.5703125" style="144" customWidth="1"/>
    <col min="10219" max="10219" width="15.42578125" style="144" customWidth="1"/>
    <col min="10220" max="10220" width="17.140625" style="144" customWidth="1"/>
    <col min="10221" max="10221" width="13.28515625" style="144" customWidth="1"/>
    <col min="10222" max="10222" width="21.7109375" style="144" customWidth="1"/>
    <col min="10223" max="10223" width="51.42578125" style="144" customWidth="1"/>
    <col min="10224" max="10224" width="14.85546875" style="144" customWidth="1"/>
    <col min="10225" max="10225" width="16.85546875" style="144" customWidth="1"/>
    <col min="10226" max="10226" width="19.5703125" style="144" customWidth="1"/>
    <col min="10227" max="10227" width="14.42578125" style="144" customWidth="1"/>
    <col min="10228" max="10230" width="17.7109375" style="144" customWidth="1"/>
    <col min="10231" max="10231" width="19.28515625" style="144" customWidth="1"/>
    <col min="10232" max="10232" width="18.5703125" style="144" customWidth="1"/>
    <col min="10233" max="10233" width="19.42578125" style="144" customWidth="1"/>
    <col min="10234" max="10236" width="19.85546875" style="144" customWidth="1"/>
    <col min="10237" max="10237" width="16.5703125" style="144" customWidth="1"/>
    <col min="10238" max="10238" width="13.28515625" style="144" customWidth="1"/>
    <col min="10239" max="10469" width="9.140625" style="144"/>
    <col min="10470" max="10470" width="9.28515625" style="144" bestFit="1" customWidth="1"/>
    <col min="10471" max="10471" width="28.140625" style="144" customWidth="1"/>
    <col min="10472" max="10472" width="27.5703125" style="144" customWidth="1"/>
    <col min="10473" max="10473" width="32.140625" style="144" customWidth="1"/>
    <col min="10474" max="10474" width="13.5703125" style="144" customWidth="1"/>
    <col min="10475" max="10475" width="15.42578125" style="144" customWidth="1"/>
    <col min="10476" max="10476" width="17.140625" style="144" customWidth="1"/>
    <col min="10477" max="10477" width="13.28515625" style="144" customWidth="1"/>
    <col min="10478" max="10478" width="21.7109375" style="144" customWidth="1"/>
    <col min="10479" max="10479" width="51.42578125" style="144" customWidth="1"/>
    <col min="10480" max="10480" width="14.85546875" style="144" customWidth="1"/>
    <col min="10481" max="10481" width="16.85546875" style="144" customWidth="1"/>
    <col min="10482" max="10482" width="19.5703125" style="144" customWidth="1"/>
    <col min="10483" max="10483" width="14.42578125" style="144" customWidth="1"/>
    <col min="10484" max="10486" width="17.7109375" style="144" customWidth="1"/>
    <col min="10487" max="10487" width="19.28515625" style="144" customWidth="1"/>
    <col min="10488" max="10488" width="18.5703125" style="144" customWidth="1"/>
    <col min="10489" max="10489" width="19.42578125" style="144" customWidth="1"/>
    <col min="10490" max="10492" width="19.85546875" style="144" customWidth="1"/>
    <col min="10493" max="10493" width="16.5703125" style="144" customWidth="1"/>
    <col min="10494" max="10494" width="13.28515625" style="144" customWidth="1"/>
    <col min="10495" max="10725" width="9.140625" style="144"/>
    <col min="10726" max="10726" width="9.28515625" style="144" bestFit="1" customWidth="1"/>
    <col min="10727" max="10727" width="28.140625" style="144" customWidth="1"/>
    <col min="10728" max="10728" width="27.5703125" style="144" customWidth="1"/>
    <col min="10729" max="10729" width="32.140625" style="144" customWidth="1"/>
    <col min="10730" max="10730" width="13.5703125" style="144" customWidth="1"/>
    <col min="10731" max="10731" width="15.42578125" style="144" customWidth="1"/>
    <col min="10732" max="10732" width="17.140625" style="144" customWidth="1"/>
    <col min="10733" max="10733" width="13.28515625" style="144" customWidth="1"/>
    <col min="10734" max="10734" width="21.7109375" style="144" customWidth="1"/>
    <col min="10735" max="10735" width="51.42578125" style="144" customWidth="1"/>
    <col min="10736" max="10736" width="14.85546875" style="144" customWidth="1"/>
    <col min="10737" max="10737" width="16.85546875" style="144" customWidth="1"/>
    <col min="10738" max="10738" width="19.5703125" style="144" customWidth="1"/>
    <col min="10739" max="10739" width="14.42578125" style="144" customWidth="1"/>
    <col min="10740" max="10742" width="17.7109375" style="144" customWidth="1"/>
    <col min="10743" max="10743" width="19.28515625" style="144" customWidth="1"/>
    <col min="10744" max="10744" width="18.5703125" style="144" customWidth="1"/>
    <col min="10745" max="10745" width="19.42578125" style="144" customWidth="1"/>
    <col min="10746" max="10748" width="19.85546875" style="144" customWidth="1"/>
    <col min="10749" max="10749" width="16.5703125" style="144" customWidth="1"/>
    <col min="10750" max="10750" width="13.28515625" style="144" customWidth="1"/>
    <col min="10751" max="10981" width="9.140625" style="144"/>
    <col min="10982" max="10982" width="9.28515625" style="144" bestFit="1" customWidth="1"/>
    <col min="10983" max="10983" width="28.140625" style="144" customWidth="1"/>
    <col min="10984" max="10984" width="27.5703125" style="144" customWidth="1"/>
    <col min="10985" max="10985" width="32.140625" style="144" customWidth="1"/>
    <col min="10986" max="10986" width="13.5703125" style="144" customWidth="1"/>
    <col min="10987" max="10987" width="15.42578125" style="144" customWidth="1"/>
    <col min="10988" max="10988" width="17.140625" style="144" customWidth="1"/>
    <col min="10989" max="10989" width="13.28515625" style="144" customWidth="1"/>
    <col min="10990" max="10990" width="21.7109375" style="144" customWidth="1"/>
    <col min="10991" max="10991" width="51.42578125" style="144" customWidth="1"/>
    <col min="10992" max="10992" width="14.85546875" style="144" customWidth="1"/>
    <col min="10993" max="10993" width="16.85546875" style="144" customWidth="1"/>
    <col min="10994" max="10994" width="19.5703125" style="144" customWidth="1"/>
    <col min="10995" max="10995" width="14.42578125" style="144" customWidth="1"/>
    <col min="10996" max="10998" width="17.7109375" style="144" customWidth="1"/>
    <col min="10999" max="10999" width="19.28515625" style="144" customWidth="1"/>
    <col min="11000" max="11000" width="18.5703125" style="144" customWidth="1"/>
    <col min="11001" max="11001" width="19.42578125" style="144" customWidth="1"/>
    <col min="11002" max="11004" width="19.85546875" style="144" customWidth="1"/>
    <col min="11005" max="11005" width="16.5703125" style="144" customWidth="1"/>
    <col min="11006" max="11006" width="13.28515625" style="144" customWidth="1"/>
    <col min="11007" max="11237" width="9.140625" style="144"/>
    <col min="11238" max="11238" width="9.28515625" style="144" bestFit="1" customWidth="1"/>
    <col min="11239" max="11239" width="28.140625" style="144" customWidth="1"/>
    <col min="11240" max="11240" width="27.5703125" style="144" customWidth="1"/>
    <col min="11241" max="11241" width="32.140625" style="144" customWidth="1"/>
    <col min="11242" max="11242" width="13.5703125" style="144" customWidth="1"/>
    <col min="11243" max="11243" width="15.42578125" style="144" customWidth="1"/>
    <col min="11244" max="11244" width="17.140625" style="144" customWidth="1"/>
    <col min="11245" max="11245" width="13.28515625" style="144" customWidth="1"/>
    <col min="11246" max="11246" width="21.7109375" style="144" customWidth="1"/>
    <col min="11247" max="11247" width="51.42578125" style="144" customWidth="1"/>
    <col min="11248" max="11248" width="14.85546875" style="144" customWidth="1"/>
    <col min="11249" max="11249" width="16.85546875" style="144" customWidth="1"/>
    <col min="11250" max="11250" width="19.5703125" style="144" customWidth="1"/>
    <col min="11251" max="11251" width="14.42578125" style="144" customWidth="1"/>
    <col min="11252" max="11254" width="17.7109375" style="144" customWidth="1"/>
    <col min="11255" max="11255" width="19.28515625" style="144" customWidth="1"/>
    <col min="11256" max="11256" width="18.5703125" style="144" customWidth="1"/>
    <col min="11257" max="11257" width="19.42578125" style="144" customWidth="1"/>
    <col min="11258" max="11260" width="19.85546875" style="144" customWidth="1"/>
    <col min="11261" max="11261" width="16.5703125" style="144" customWidth="1"/>
    <col min="11262" max="11262" width="13.28515625" style="144" customWidth="1"/>
    <col min="11263" max="11493" width="9.140625" style="144"/>
    <col min="11494" max="11494" width="9.28515625" style="144" bestFit="1" customWidth="1"/>
    <col min="11495" max="11495" width="28.140625" style="144" customWidth="1"/>
    <col min="11496" max="11496" width="27.5703125" style="144" customWidth="1"/>
    <col min="11497" max="11497" width="32.140625" style="144" customWidth="1"/>
    <col min="11498" max="11498" width="13.5703125" style="144" customWidth="1"/>
    <col min="11499" max="11499" width="15.42578125" style="144" customWidth="1"/>
    <col min="11500" max="11500" width="17.140625" style="144" customWidth="1"/>
    <col min="11501" max="11501" width="13.28515625" style="144" customWidth="1"/>
    <col min="11502" max="11502" width="21.7109375" style="144" customWidth="1"/>
    <col min="11503" max="11503" width="51.42578125" style="144" customWidth="1"/>
    <col min="11504" max="11504" width="14.85546875" style="144" customWidth="1"/>
    <col min="11505" max="11505" width="16.85546875" style="144" customWidth="1"/>
    <col min="11506" max="11506" width="19.5703125" style="144" customWidth="1"/>
    <col min="11507" max="11507" width="14.42578125" style="144" customWidth="1"/>
    <col min="11508" max="11510" width="17.7109375" style="144" customWidth="1"/>
    <col min="11511" max="11511" width="19.28515625" style="144" customWidth="1"/>
    <col min="11512" max="11512" width="18.5703125" style="144" customWidth="1"/>
    <col min="11513" max="11513" width="19.42578125" style="144" customWidth="1"/>
    <col min="11514" max="11516" width="19.85546875" style="144" customWidth="1"/>
    <col min="11517" max="11517" width="16.5703125" style="144" customWidth="1"/>
    <col min="11518" max="11518" width="13.28515625" style="144" customWidth="1"/>
    <col min="11519" max="11749" width="9.140625" style="144"/>
    <col min="11750" max="11750" width="9.28515625" style="144" bestFit="1" customWidth="1"/>
    <col min="11751" max="11751" width="28.140625" style="144" customWidth="1"/>
    <col min="11752" max="11752" width="27.5703125" style="144" customWidth="1"/>
    <col min="11753" max="11753" width="32.140625" style="144" customWidth="1"/>
    <col min="11754" max="11754" width="13.5703125" style="144" customWidth="1"/>
    <col min="11755" max="11755" width="15.42578125" style="144" customWidth="1"/>
    <col min="11756" max="11756" width="17.140625" style="144" customWidth="1"/>
    <col min="11757" max="11757" width="13.28515625" style="144" customWidth="1"/>
    <col min="11758" max="11758" width="21.7109375" style="144" customWidth="1"/>
    <col min="11759" max="11759" width="51.42578125" style="144" customWidth="1"/>
    <col min="11760" max="11760" width="14.85546875" style="144" customWidth="1"/>
    <col min="11761" max="11761" width="16.85546875" style="144" customWidth="1"/>
    <col min="11762" max="11762" width="19.5703125" style="144" customWidth="1"/>
    <col min="11763" max="11763" width="14.42578125" style="144" customWidth="1"/>
    <col min="11764" max="11766" width="17.7109375" style="144" customWidth="1"/>
    <col min="11767" max="11767" width="19.28515625" style="144" customWidth="1"/>
    <col min="11768" max="11768" width="18.5703125" style="144" customWidth="1"/>
    <col min="11769" max="11769" width="19.42578125" style="144" customWidth="1"/>
    <col min="11770" max="11772" width="19.85546875" style="144" customWidth="1"/>
    <col min="11773" max="11773" width="16.5703125" style="144" customWidth="1"/>
    <col min="11774" max="11774" width="13.28515625" style="144" customWidth="1"/>
    <col min="11775" max="12005" width="9.140625" style="144"/>
    <col min="12006" max="12006" width="9.28515625" style="144" bestFit="1" customWidth="1"/>
    <col min="12007" max="12007" width="28.140625" style="144" customWidth="1"/>
    <col min="12008" max="12008" width="27.5703125" style="144" customWidth="1"/>
    <col min="12009" max="12009" width="32.140625" style="144" customWidth="1"/>
    <col min="12010" max="12010" width="13.5703125" style="144" customWidth="1"/>
    <col min="12011" max="12011" width="15.42578125" style="144" customWidth="1"/>
    <col min="12012" max="12012" width="17.140625" style="144" customWidth="1"/>
    <col min="12013" max="12013" width="13.28515625" style="144" customWidth="1"/>
    <col min="12014" max="12014" width="21.7109375" style="144" customWidth="1"/>
    <col min="12015" max="12015" width="51.42578125" style="144" customWidth="1"/>
    <col min="12016" max="12016" width="14.85546875" style="144" customWidth="1"/>
    <col min="12017" max="12017" width="16.85546875" style="144" customWidth="1"/>
    <col min="12018" max="12018" width="19.5703125" style="144" customWidth="1"/>
    <col min="12019" max="12019" width="14.42578125" style="144" customWidth="1"/>
    <col min="12020" max="12022" width="17.7109375" style="144" customWidth="1"/>
    <col min="12023" max="12023" width="19.28515625" style="144" customWidth="1"/>
    <col min="12024" max="12024" width="18.5703125" style="144" customWidth="1"/>
    <col min="12025" max="12025" width="19.42578125" style="144" customWidth="1"/>
    <col min="12026" max="12028" width="19.85546875" style="144" customWidth="1"/>
    <col min="12029" max="12029" width="16.5703125" style="144" customWidth="1"/>
    <col min="12030" max="12030" width="13.28515625" style="144" customWidth="1"/>
    <col min="12031" max="12261" width="9.140625" style="144"/>
    <col min="12262" max="12262" width="9.28515625" style="144" bestFit="1" customWidth="1"/>
    <col min="12263" max="12263" width="28.140625" style="144" customWidth="1"/>
    <col min="12264" max="12264" width="27.5703125" style="144" customWidth="1"/>
    <col min="12265" max="12265" width="32.140625" style="144" customWidth="1"/>
    <col min="12266" max="12266" width="13.5703125" style="144" customWidth="1"/>
    <col min="12267" max="12267" width="15.42578125" style="144" customWidth="1"/>
    <col min="12268" max="12268" width="17.140625" style="144" customWidth="1"/>
    <col min="12269" max="12269" width="13.28515625" style="144" customWidth="1"/>
    <col min="12270" max="12270" width="21.7109375" style="144" customWidth="1"/>
    <col min="12271" max="12271" width="51.42578125" style="144" customWidth="1"/>
    <col min="12272" max="12272" width="14.85546875" style="144" customWidth="1"/>
    <col min="12273" max="12273" width="16.85546875" style="144" customWidth="1"/>
    <col min="12274" max="12274" width="19.5703125" style="144" customWidth="1"/>
    <col min="12275" max="12275" width="14.42578125" style="144" customWidth="1"/>
    <col min="12276" max="12278" width="17.7109375" style="144" customWidth="1"/>
    <col min="12279" max="12279" width="19.28515625" style="144" customWidth="1"/>
    <col min="12280" max="12280" width="18.5703125" style="144" customWidth="1"/>
    <col min="12281" max="12281" width="19.42578125" style="144" customWidth="1"/>
    <col min="12282" max="12284" width="19.85546875" style="144" customWidth="1"/>
    <col min="12285" max="12285" width="16.5703125" style="144" customWidth="1"/>
    <col min="12286" max="12286" width="13.28515625" style="144" customWidth="1"/>
    <col min="12287" max="12517" width="9.140625" style="144"/>
    <col min="12518" max="12518" width="9.28515625" style="144" bestFit="1" customWidth="1"/>
    <col min="12519" max="12519" width="28.140625" style="144" customWidth="1"/>
    <col min="12520" max="12520" width="27.5703125" style="144" customWidth="1"/>
    <col min="12521" max="12521" width="32.140625" style="144" customWidth="1"/>
    <col min="12522" max="12522" width="13.5703125" style="144" customWidth="1"/>
    <col min="12523" max="12523" width="15.42578125" style="144" customWidth="1"/>
    <col min="12524" max="12524" width="17.140625" style="144" customWidth="1"/>
    <col min="12525" max="12525" width="13.28515625" style="144" customWidth="1"/>
    <col min="12526" max="12526" width="21.7109375" style="144" customWidth="1"/>
    <col min="12527" max="12527" width="51.42578125" style="144" customWidth="1"/>
    <col min="12528" max="12528" width="14.85546875" style="144" customWidth="1"/>
    <col min="12529" max="12529" width="16.85546875" style="144" customWidth="1"/>
    <col min="12530" max="12530" width="19.5703125" style="144" customWidth="1"/>
    <col min="12531" max="12531" width="14.42578125" style="144" customWidth="1"/>
    <col min="12532" max="12534" width="17.7109375" style="144" customWidth="1"/>
    <col min="12535" max="12535" width="19.28515625" style="144" customWidth="1"/>
    <col min="12536" max="12536" width="18.5703125" style="144" customWidth="1"/>
    <col min="12537" max="12537" width="19.42578125" style="144" customWidth="1"/>
    <col min="12538" max="12540" width="19.85546875" style="144" customWidth="1"/>
    <col min="12541" max="12541" width="16.5703125" style="144" customWidth="1"/>
    <col min="12542" max="12542" width="13.28515625" style="144" customWidth="1"/>
    <col min="12543" max="12773" width="9.140625" style="144"/>
    <col min="12774" max="12774" width="9.28515625" style="144" bestFit="1" customWidth="1"/>
    <col min="12775" max="12775" width="28.140625" style="144" customWidth="1"/>
    <col min="12776" max="12776" width="27.5703125" style="144" customWidth="1"/>
    <col min="12777" max="12777" width="32.140625" style="144" customWidth="1"/>
    <col min="12778" max="12778" width="13.5703125" style="144" customWidth="1"/>
    <col min="12779" max="12779" width="15.42578125" style="144" customWidth="1"/>
    <col min="12780" max="12780" width="17.140625" style="144" customWidth="1"/>
    <col min="12781" max="12781" width="13.28515625" style="144" customWidth="1"/>
    <col min="12782" max="12782" width="21.7109375" style="144" customWidth="1"/>
    <col min="12783" max="12783" width="51.42578125" style="144" customWidth="1"/>
    <col min="12784" max="12784" width="14.85546875" style="144" customWidth="1"/>
    <col min="12785" max="12785" width="16.85546875" style="144" customWidth="1"/>
    <col min="12786" max="12786" width="19.5703125" style="144" customWidth="1"/>
    <col min="12787" max="12787" width="14.42578125" style="144" customWidth="1"/>
    <col min="12788" max="12790" width="17.7109375" style="144" customWidth="1"/>
    <col min="12791" max="12791" width="19.28515625" style="144" customWidth="1"/>
    <col min="12792" max="12792" width="18.5703125" style="144" customWidth="1"/>
    <col min="12793" max="12793" width="19.42578125" style="144" customWidth="1"/>
    <col min="12794" max="12796" width="19.85546875" style="144" customWidth="1"/>
    <col min="12797" max="12797" width="16.5703125" style="144" customWidth="1"/>
    <col min="12798" max="12798" width="13.28515625" style="144" customWidth="1"/>
    <col min="12799" max="13029" width="9.140625" style="144"/>
    <col min="13030" max="13030" width="9.28515625" style="144" bestFit="1" customWidth="1"/>
    <col min="13031" max="13031" width="28.140625" style="144" customWidth="1"/>
    <col min="13032" max="13032" width="27.5703125" style="144" customWidth="1"/>
    <col min="13033" max="13033" width="32.140625" style="144" customWidth="1"/>
    <col min="13034" max="13034" width="13.5703125" style="144" customWidth="1"/>
    <col min="13035" max="13035" width="15.42578125" style="144" customWidth="1"/>
    <col min="13036" max="13036" width="17.140625" style="144" customWidth="1"/>
    <col min="13037" max="13037" width="13.28515625" style="144" customWidth="1"/>
    <col min="13038" max="13038" width="21.7109375" style="144" customWidth="1"/>
    <col min="13039" max="13039" width="51.42578125" style="144" customWidth="1"/>
    <col min="13040" max="13040" width="14.85546875" style="144" customWidth="1"/>
    <col min="13041" max="13041" width="16.85546875" style="144" customWidth="1"/>
    <col min="13042" max="13042" width="19.5703125" style="144" customWidth="1"/>
    <col min="13043" max="13043" width="14.42578125" style="144" customWidth="1"/>
    <col min="13044" max="13046" width="17.7109375" style="144" customWidth="1"/>
    <col min="13047" max="13047" width="19.28515625" style="144" customWidth="1"/>
    <col min="13048" max="13048" width="18.5703125" style="144" customWidth="1"/>
    <col min="13049" max="13049" width="19.42578125" style="144" customWidth="1"/>
    <col min="13050" max="13052" width="19.85546875" style="144" customWidth="1"/>
    <col min="13053" max="13053" width="16.5703125" style="144" customWidth="1"/>
    <col min="13054" max="13054" width="13.28515625" style="144" customWidth="1"/>
    <col min="13055" max="13285" width="9.140625" style="144"/>
    <col min="13286" max="13286" width="9.28515625" style="144" bestFit="1" customWidth="1"/>
    <col min="13287" max="13287" width="28.140625" style="144" customWidth="1"/>
    <col min="13288" max="13288" width="27.5703125" style="144" customWidth="1"/>
    <col min="13289" max="13289" width="32.140625" style="144" customWidth="1"/>
    <col min="13290" max="13290" width="13.5703125" style="144" customWidth="1"/>
    <col min="13291" max="13291" width="15.42578125" style="144" customWidth="1"/>
    <col min="13292" max="13292" width="17.140625" style="144" customWidth="1"/>
    <col min="13293" max="13293" width="13.28515625" style="144" customWidth="1"/>
    <col min="13294" max="13294" width="21.7109375" style="144" customWidth="1"/>
    <col min="13295" max="13295" width="51.42578125" style="144" customWidth="1"/>
    <col min="13296" max="13296" width="14.85546875" style="144" customWidth="1"/>
    <col min="13297" max="13297" width="16.85546875" style="144" customWidth="1"/>
    <col min="13298" max="13298" width="19.5703125" style="144" customWidth="1"/>
    <col min="13299" max="13299" width="14.42578125" style="144" customWidth="1"/>
    <col min="13300" max="13302" width="17.7109375" style="144" customWidth="1"/>
    <col min="13303" max="13303" width="19.28515625" style="144" customWidth="1"/>
    <col min="13304" max="13304" width="18.5703125" style="144" customWidth="1"/>
    <col min="13305" max="13305" width="19.42578125" style="144" customWidth="1"/>
    <col min="13306" max="13308" width="19.85546875" style="144" customWidth="1"/>
    <col min="13309" max="13309" width="16.5703125" style="144" customWidth="1"/>
    <col min="13310" max="13310" width="13.28515625" style="144" customWidth="1"/>
    <col min="13311" max="13541" width="9.140625" style="144"/>
    <col min="13542" max="13542" width="9.28515625" style="144" bestFit="1" customWidth="1"/>
    <col min="13543" max="13543" width="28.140625" style="144" customWidth="1"/>
    <col min="13544" max="13544" width="27.5703125" style="144" customWidth="1"/>
    <col min="13545" max="13545" width="32.140625" style="144" customWidth="1"/>
    <col min="13546" max="13546" width="13.5703125" style="144" customWidth="1"/>
    <col min="13547" max="13547" width="15.42578125" style="144" customWidth="1"/>
    <col min="13548" max="13548" width="17.140625" style="144" customWidth="1"/>
    <col min="13549" max="13549" width="13.28515625" style="144" customWidth="1"/>
    <col min="13550" max="13550" width="21.7109375" style="144" customWidth="1"/>
    <col min="13551" max="13551" width="51.42578125" style="144" customWidth="1"/>
    <col min="13552" max="13552" width="14.85546875" style="144" customWidth="1"/>
    <col min="13553" max="13553" width="16.85546875" style="144" customWidth="1"/>
    <col min="13554" max="13554" width="19.5703125" style="144" customWidth="1"/>
    <col min="13555" max="13555" width="14.42578125" style="144" customWidth="1"/>
    <col min="13556" max="13558" width="17.7109375" style="144" customWidth="1"/>
    <col min="13559" max="13559" width="19.28515625" style="144" customWidth="1"/>
    <col min="13560" max="13560" width="18.5703125" style="144" customWidth="1"/>
    <col min="13561" max="13561" width="19.42578125" style="144" customWidth="1"/>
    <col min="13562" max="13564" width="19.85546875" style="144" customWidth="1"/>
    <col min="13565" max="13565" width="16.5703125" style="144" customWidth="1"/>
    <col min="13566" max="13566" width="13.28515625" style="144" customWidth="1"/>
    <col min="13567" max="13797" width="9.140625" style="144"/>
    <col min="13798" max="13798" width="9.28515625" style="144" bestFit="1" customWidth="1"/>
    <col min="13799" max="13799" width="28.140625" style="144" customWidth="1"/>
    <col min="13800" max="13800" width="27.5703125" style="144" customWidth="1"/>
    <col min="13801" max="13801" width="32.140625" style="144" customWidth="1"/>
    <col min="13802" max="13802" width="13.5703125" style="144" customWidth="1"/>
    <col min="13803" max="13803" width="15.42578125" style="144" customWidth="1"/>
    <col min="13804" max="13804" width="17.140625" style="144" customWidth="1"/>
    <col min="13805" max="13805" width="13.28515625" style="144" customWidth="1"/>
    <col min="13806" max="13806" width="21.7109375" style="144" customWidth="1"/>
    <col min="13807" max="13807" width="51.42578125" style="144" customWidth="1"/>
    <col min="13808" max="13808" width="14.85546875" style="144" customWidth="1"/>
    <col min="13809" max="13809" width="16.85546875" style="144" customWidth="1"/>
    <col min="13810" max="13810" width="19.5703125" style="144" customWidth="1"/>
    <col min="13811" max="13811" width="14.42578125" style="144" customWidth="1"/>
    <col min="13812" max="13814" width="17.7109375" style="144" customWidth="1"/>
    <col min="13815" max="13815" width="19.28515625" style="144" customWidth="1"/>
    <col min="13816" max="13816" width="18.5703125" style="144" customWidth="1"/>
    <col min="13817" max="13817" width="19.42578125" style="144" customWidth="1"/>
    <col min="13818" max="13820" width="19.85546875" style="144" customWidth="1"/>
    <col min="13821" max="13821" width="16.5703125" style="144" customWidth="1"/>
    <col min="13822" max="13822" width="13.28515625" style="144" customWidth="1"/>
    <col min="13823" max="14053" width="9.140625" style="144"/>
    <col min="14054" max="14054" width="9.28515625" style="144" bestFit="1" customWidth="1"/>
    <col min="14055" max="14055" width="28.140625" style="144" customWidth="1"/>
    <col min="14056" max="14056" width="27.5703125" style="144" customWidth="1"/>
    <col min="14057" max="14057" width="32.140625" style="144" customWidth="1"/>
    <col min="14058" max="14058" width="13.5703125" style="144" customWidth="1"/>
    <col min="14059" max="14059" width="15.42578125" style="144" customWidth="1"/>
    <col min="14060" max="14060" width="17.140625" style="144" customWidth="1"/>
    <col min="14061" max="14061" width="13.28515625" style="144" customWidth="1"/>
    <col min="14062" max="14062" width="21.7109375" style="144" customWidth="1"/>
    <col min="14063" max="14063" width="51.42578125" style="144" customWidth="1"/>
    <col min="14064" max="14064" width="14.85546875" style="144" customWidth="1"/>
    <col min="14065" max="14065" width="16.85546875" style="144" customWidth="1"/>
    <col min="14066" max="14066" width="19.5703125" style="144" customWidth="1"/>
    <col min="14067" max="14067" width="14.42578125" style="144" customWidth="1"/>
    <col min="14068" max="14070" width="17.7109375" style="144" customWidth="1"/>
    <col min="14071" max="14071" width="19.28515625" style="144" customWidth="1"/>
    <col min="14072" max="14072" width="18.5703125" style="144" customWidth="1"/>
    <col min="14073" max="14073" width="19.42578125" style="144" customWidth="1"/>
    <col min="14074" max="14076" width="19.85546875" style="144" customWidth="1"/>
    <col min="14077" max="14077" width="16.5703125" style="144" customWidth="1"/>
    <col min="14078" max="14078" width="13.28515625" style="144" customWidth="1"/>
    <col min="14079" max="14309" width="9.140625" style="144"/>
    <col min="14310" max="14310" width="9.28515625" style="144" bestFit="1" customWidth="1"/>
    <col min="14311" max="14311" width="28.140625" style="144" customWidth="1"/>
    <col min="14312" max="14312" width="27.5703125" style="144" customWidth="1"/>
    <col min="14313" max="14313" width="32.140625" style="144" customWidth="1"/>
    <col min="14314" max="14314" width="13.5703125" style="144" customWidth="1"/>
    <col min="14315" max="14315" width="15.42578125" style="144" customWidth="1"/>
    <col min="14316" max="14316" width="17.140625" style="144" customWidth="1"/>
    <col min="14317" max="14317" width="13.28515625" style="144" customWidth="1"/>
    <col min="14318" max="14318" width="21.7109375" style="144" customWidth="1"/>
    <col min="14319" max="14319" width="51.42578125" style="144" customWidth="1"/>
    <col min="14320" max="14320" width="14.85546875" style="144" customWidth="1"/>
    <col min="14321" max="14321" width="16.85546875" style="144" customWidth="1"/>
    <col min="14322" max="14322" width="19.5703125" style="144" customWidth="1"/>
    <col min="14323" max="14323" width="14.42578125" style="144" customWidth="1"/>
    <col min="14324" max="14326" width="17.7109375" style="144" customWidth="1"/>
    <col min="14327" max="14327" width="19.28515625" style="144" customWidth="1"/>
    <col min="14328" max="14328" width="18.5703125" style="144" customWidth="1"/>
    <col min="14329" max="14329" width="19.42578125" style="144" customWidth="1"/>
    <col min="14330" max="14332" width="19.85546875" style="144" customWidth="1"/>
    <col min="14333" max="14333" width="16.5703125" style="144" customWidth="1"/>
    <col min="14334" max="14334" width="13.28515625" style="144" customWidth="1"/>
    <col min="14335" max="14565" width="9.140625" style="144"/>
    <col min="14566" max="14566" width="9.28515625" style="144" bestFit="1" customWidth="1"/>
    <col min="14567" max="14567" width="28.140625" style="144" customWidth="1"/>
    <col min="14568" max="14568" width="27.5703125" style="144" customWidth="1"/>
    <col min="14569" max="14569" width="32.140625" style="144" customWidth="1"/>
    <col min="14570" max="14570" width="13.5703125" style="144" customWidth="1"/>
    <col min="14571" max="14571" width="15.42578125" style="144" customWidth="1"/>
    <col min="14572" max="14572" width="17.140625" style="144" customWidth="1"/>
    <col min="14573" max="14573" width="13.28515625" style="144" customWidth="1"/>
    <col min="14574" max="14574" width="21.7109375" style="144" customWidth="1"/>
    <col min="14575" max="14575" width="51.42578125" style="144" customWidth="1"/>
    <col min="14576" max="14576" width="14.85546875" style="144" customWidth="1"/>
    <col min="14577" max="14577" width="16.85546875" style="144" customWidth="1"/>
    <col min="14578" max="14578" width="19.5703125" style="144" customWidth="1"/>
    <col min="14579" max="14579" width="14.42578125" style="144" customWidth="1"/>
    <col min="14580" max="14582" width="17.7109375" style="144" customWidth="1"/>
    <col min="14583" max="14583" width="19.28515625" style="144" customWidth="1"/>
    <col min="14584" max="14584" width="18.5703125" style="144" customWidth="1"/>
    <col min="14585" max="14585" width="19.42578125" style="144" customWidth="1"/>
    <col min="14586" max="14588" width="19.85546875" style="144" customWidth="1"/>
    <col min="14589" max="14589" width="16.5703125" style="144" customWidth="1"/>
    <col min="14590" max="14590" width="13.28515625" style="144" customWidth="1"/>
    <col min="14591" max="14821" width="9.140625" style="144"/>
    <col min="14822" max="14822" width="9.28515625" style="144" bestFit="1" customWidth="1"/>
    <col min="14823" max="14823" width="28.140625" style="144" customWidth="1"/>
    <col min="14824" max="14824" width="27.5703125" style="144" customWidth="1"/>
    <col min="14825" max="14825" width="32.140625" style="144" customWidth="1"/>
    <col min="14826" max="14826" width="13.5703125" style="144" customWidth="1"/>
    <col min="14827" max="14827" width="15.42578125" style="144" customWidth="1"/>
    <col min="14828" max="14828" width="17.140625" style="144" customWidth="1"/>
    <col min="14829" max="14829" width="13.28515625" style="144" customWidth="1"/>
    <col min="14830" max="14830" width="21.7109375" style="144" customWidth="1"/>
    <col min="14831" max="14831" width="51.42578125" style="144" customWidth="1"/>
    <col min="14832" max="14832" width="14.85546875" style="144" customWidth="1"/>
    <col min="14833" max="14833" width="16.85546875" style="144" customWidth="1"/>
    <col min="14834" max="14834" width="19.5703125" style="144" customWidth="1"/>
    <col min="14835" max="14835" width="14.42578125" style="144" customWidth="1"/>
    <col min="14836" max="14838" width="17.7109375" style="144" customWidth="1"/>
    <col min="14839" max="14839" width="19.28515625" style="144" customWidth="1"/>
    <col min="14840" max="14840" width="18.5703125" style="144" customWidth="1"/>
    <col min="14841" max="14841" width="19.42578125" style="144" customWidth="1"/>
    <col min="14842" max="14844" width="19.85546875" style="144" customWidth="1"/>
    <col min="14845" max="14845" width="16.5703125" style="144" customWidth="1"/>
    <col min="14846" max="14846" width="13.28515625" style="144" customWidth="1"/>
    <col min="14847" max="15077" width="9.140625" style="144"/>
    <col min="15078" max="15078" width="9.28515625" style="144" bestFit="1" customWidth="1"/>
    <col min="15079" max="15079" width="28.140625" style="144" customWidth="1"/>
    <col min="15080" max="15080" width="27.5703125" style="144" customWidth="1"/>
    <col min="15081" max="15081" width="32.140625" style="144" customWidth="1"/>
    <col min="15082" max="15082" width="13.5703125" style="144" customWidth="1"/>
    <col min="15083" max="15083" width="15.42578125" style="144" customWidth="1"/>
    <col min="15084" max="15084" width="17.140625" style="144" customWidth="1"/>
    <col min="15085" max="15085" width="13.28515625" style="144" customWidth="1"/>
    <col min="15086" max="15086" width="21.7109375" style="144" customWidth="1"/>
    <col min="15087" max="15087" width="51.42578125" style="144" customWidth="1"/>
    <col min="15088" max="15088" width="14.85546875" style="144" customWidth="1"/>
    <col min="15089" max="15089" width="16.85546875" style="144" customWidth="1"/>
    <col min="15090" max="15090" width="19.5703125" style="144" customWidth="1"/>
    <col min="15091" max="15091" width="14.42578125" style="144" customWidth="1"/>
    <col min="15092" max="15094" width="17.7109375" style="144" customWidth="1"/>
    <col min="15095" max="15095" width="19.28515625" style="144" customWidth="1"/>
    <col min="15096" max="15096" width="18.5703125" style="144" customWidth="1"/>
    <col min="15097" max="15097" width="19.42578125" style="144" customWidth="1"/>
    <col min="15098" max="15100" width="19.85546875" style="144" customWidth="1"/>
    <col min="15101" max="15101" width="16.5703125" style="144" customWidth="1"/>
    <col min="15102" max="15102" width="13.28515625" style="144" customWidth="1"/>
    <col min="15103" max="15333" width="9.140625" style="144"/>
    <col min="15334" max="15334" width="9.28515625" style="144" bestFit="1" customWidth="1"/>
    <col min="15335" max="15335" width="28.140625" style="144" customWidth="1"/>
    <col min="15336" max="15336" width="27.5703125" style="144" customWidth="1"/>
    <col min="15337" max="15337" width="32.140625" style="144" customWidth="1"/>
    <col min="15338" max="15338" width="13.5703125" style="144" customWidth="1"/>
    <col min="15339" max="15339" width="15.42578125" style="144" customWidth="1"/>
    <col min="15340" max="15340" width="17.140625" style="144" customWidth="1"/>
    <col min="15341" max="15341" width="13.28515625" style="144" customWidth="1"/>
    <col min="15342" max="15342" width="21.7109375" style="144" customWidth="1"/>
    <col min="15343" max="15343" width="51.42578125" style="144" customWidth="1"/>
    <col min="15344" max="15344" width="14.85546875" style="144" customWidth="1"/>
    <col min="15345" max="15345" width="16.85546875" style="144" customWidth="1"/>
    <col min="15346" max="15346" width="19.5703125" style="144" customWidth="1"/>
    <col min="15347" max="15347" width="14.42578125" style="144" customWidth="1"/>
    <col min="15348" max="15350" width="17.7109375" style="144" customWidth="1"/>
    <col min="15351" max="15351" width="19.28515625" style="144" customWidth="1"/>
    <col min="15352" max="15352" width="18.5703125" style="144" customWidth="1"/>
    <col min="15353" max="15353" width="19.42578125" style="144" customWidth="1"/>
    <col min="15354" max="15356" width="19.85546875" style="144" customWidth="1"/>
    <col min="15357" max="15357" width="16.5703125" style="144" customWidth="1"/>
    <col min="15358" max="15358" width="13.28515625" style="144" customWidth="1"/>
    <col min="15359" max="15589" width="9.140625" style="144"/>
    <col min="15590" max="15590" width="9.28515625" style="144" bestFit="1" customWidth="1"/>
    <col min="15591" max="15591" width="28.140625" style="144" customWidth="1"/>
    <col min="15592" max="15592" width="27.5703125" style="144" customWidth="1"/>
    <col min="15593" max="15593" width="32.140625" style="144" customWidth="1"/>
    <col min="15594" max="15594" width="13.5703125" style="144" customWidth="1"/>
    <col min="15595" max="15595" width="15.42578125" style="144" customWidth="1"/>
    <col min="15596" max="15596" width="17.140625" style="144" customWidth="1"/>
    <col min="15597" max="15597" width="13.28515625" style="144" customWidth="1"/>
    <col min="15598" max="15598" width="21.7109375" style="144" customWidth="1"/>
    <col min="15599" max="15599" width="51.42578125" style="144" customWidth="1"/>
    <col min="15600" max="15600" width="14.85546875" style="144" customWidth="1"/>
    <col min="15601" max="15601" width="16.85546875" style="144" customWidth="1"/>
    <col min="15602" max="15602" width="19.5703125" style="144" customWidth="1"/>
    <col min="15603" max="15603" width="14.42578125" style="144" customWidth="1"/>
    <col min="15604" max="15606" width="17.7109375" style="144" customWidth="1"/>
    <col min="15607" max="15607" width="19.28515625" style="144" customWidth="1"/>
    <col min="15608" max="15608" width="18.5703125" style="144" customWidth="1"/>
    <col min="15609" max="15609" width="19.42578125" style="144" customWidth="1"/>
    <col min="15610" max="15612" width="19.85546875" style="144" customWidth="1"/>
    <col min="15613" max="15613" width="16.5703125" style="144" customWidth="1"/>
    <col min="15614" max="15614" width="13.28515625" style="144" customWidth="1"/>
    <col min="15615" max="15845" width="9.140625" style="144"/>
    <col min="15846" max="15846" width="9.28515625" style="144" bestFit="1" customWidth="1"/>
    <col min="15847" max="15847" width="28.140625" style="144" customWidth="1"/>
    <col min="15848" max="15848" width="27.5703125" style="144" customWidth="1"/>
    <col min="15849" max="15849" width="32.140625" style="144" customWidth="1"/>
    <col min="15850" max="15850" width="13.5703125" style="144" customWidth="1"/>
    <col min="15851" max="15851" width="15.42578125" style="144" customWidth="1"/>
    <col min="15852" max="15852" width="17.140625" style="144" customWidth="1"/>
    <col min="15853" max="15853" width="13.28515625" style="144" customWidth="1"/>
    <col min="15854" max="15854" width="21.7109375" style="144" customWidth="1"/>
    <col min="15855" max="15855" width="51.42578125" style="144" customWidth="1"/>
    <col min="15856" max="15856" width="14.85546875" style="144" customWidth="1"/>
    <col min="15857" max="15857" width="16.85546875" style="144" customWidth="1"/>
    <col min="15858" max="15858" width="19.5703125" style="144" customWidth="1"/>
    <col min="15859" max="15859" width="14.42578125" style="144" customWidth="1"/>
    <col min="15860" max="15862" width="17.7109375" style="144" customWidth="1"/>
    <col min="15863" max="15863" width="19.28515625" style="144" customWidth="1"/>
    <col min="15864" max="15864" width="18.5703125" style="144" customWidth="1"/>
    <col min="15865" max="15865" width="19.42578125" style="144" customWidth="1"/>
    <col min="15866" max="15868" width="19.85546875" style="144" customWidth="1"/>
    <col min="15869" max="15869" width="16.5703125" style="144" customWidth="1"/>
    <col min="15870" max="15870" width="13.28515625" style="144" customWidth="1"/>
    <col min="15871" max="16101" width="9.140625" style="144"/>
    <col min="16102" max="16102" width="9.28515625" style="144" bestFit="1" customWidth="1"/>
    <col min="16103" max="16103" width="28.140625" style="144" customWidth="1"/>
    <col min="16104" max="16104" width="27.5703125" style="144" customWidth="1"/>
    <col min="16105" max="16105" width="32.140625" style="144" customWidth="1"/>
    <col min="16106" max="16106" width="13.5703125" style="144" customWidth="1"/>
    <col min="16107" max="16107" width="15.42578125" style="144" customWidth="1"/>
    <col min="16108" max="16108" width="17.140625" style="144" customWidth="1"/>
    <col min="16109" max="16109" width="13.28515625" style="144" customWidth="1"/>
    <col min="16110" max="16110" width="21.7109375" style="144" customWidth="1"/>
    <col min="16111" max="16111" width="51.42578125" style="144" customWidth="1"/>
    <col min="16112" max="16112" width="14.85546875" style="144" customWidth="1"/>
    <col min="16113" max="16113" width="16.85546875" style="144" customWidth="1"/>
    <col min="16114" max="16114" width="19.5703125" style="144" customWidth="1"/>
    <col min="16115" max="16115" width="14.42578125" style="144" customWidth="1"/>
    <col min="16116" max="16118" width="17.7109375" style="144" customWidth="1"/>
    <col min="16119" max="16119" width="19.28515625" style="144" customWidth="1"/>
    <col min="16120" max="16120" width="18.5703125" style="144" customWidth="1"/>
    <col min="16121" max="16121" width="19.42578125" style="144" customWidth="1"/>
    <col min="16122" max="16124" width="19.85546875" style="144" customWidth="1"/>
    <col min="16125" max="16125" width="16.5703125" style="144" customWidth="1"/>
    <col min="16126" max="16126" width="13.28515625" style="144" customWidth="1"/>
    <col min="16127" max="16384" width="9.140625" style="144"/>
  </cols>
  <sheetData>
    <row r="1" spans="1:15" ht="21" customHeight="1">
      <c r="N1" s="164" t="s">
        <v>1028</v>
      </c>
    </row>
    <row r="2" spans="1:15" s="145" customFormat="1" ht="20.25" customHeight="1">
      <c r="A2" s="407" t="s">
        <v>115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5" s="145" customFormat="1" ht="54.75" customHeight="1">
      <c r="A3" s="408" t="s">
        <v>1066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15" s="145" customFormat="1" ht="30" customHeight="1">
      <c r="A4" s="409" t="s">
        <v>114</v>
      </c>
      <c r="B4" s="411" t="s">
        <v>113</v>
      </c>
      <c r="C4" s="412"/>
      <c r="D4" s="413"/>
      <c r="E4" s="411" t="s">
        <v>280</v>
      </c>
      <c r="F4" s="412"/>
      <c r="G4" s="412"/>
      <c r="H4" s="412"/>
      <c r="I4" s="412"/>
      <c r="J4" s="412"/>
      <c r="K4" s="412"/>
      <c r="L4" s="412"/>
      <c r="M4" s="412"/>
      <c r="N4" s="414" t="s">
        <v>281</v>
      </c>
    </row>
    <row r="5" spans="1:15" s="145" customFormat="1" ht="115.5" customHeight="1">
      <c r="A5" s="410"/>
      <c r="B5" s="146" t="s">
        <v>117</v>
      </c>
      <c r="C5" s="50" t="s">
        <v>118</v>
      </c>
      <c r="D5" s="50" t="s">
        <v>119</v>
      </c>
      <c r="E5" s="50" t="s">
        <v>120</v>
      </c>
      <c r="F5" s="50" t="s">
        <v>121</v>
      </c>
      <c r="G5" s="50" t="s">
        <v>282</v>
      </c>
      <c r="H5" s="50" t="s">
        <v>283</v>
      </c>
      <c r="I5" s="51" t="s">
        <v>124</v>
      </c>
      <c r="J5" s="50" t="s">
        <v>125</v>
      </c>
      <c r="K5" s="50" t="s">
        <v>126</v>
      </c>
      <c r="L5" s="50" t="s">
        <v>127</v>
      </c>
      <c r="M5" s="50" t="s">
        <v>128</v>
      </c>
      <c r="N5" s="415"/>
    </row>
    <row r="6" spans="1:15" s="263" customFormat="1" ht="21.75" customHeight="1">
      <c r="A6" s="402" t="s">
        <v>83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</row>
    <row r="7" spans="1:15" s="145" customFormat="1" ht="61.5" customHeight="1">
      <c r="A7" s="63">
        <v>1</v>
      </c>
      <c r="B7" s="147" t="s">
        <v>284</v>
      </c>
      <c r="C7" s="148" t="s">
        <v>285</v>
      </c>
      <c r="D7" s="149" t="s">
        <v>286</v>
      </c>
      <c r="E7" s="150" t="s">
        <v>287</v>
      </c>
      <c r="F7" s="150" t="s">
        <v>288</v>
      </c>
      <c r="G7" s="150" t="s">
        <v>289</v>
      </c>
      <c r="H7" s="150" t="s">
        <v>65</v>
      </c>
      <c r="I7" s="151">
        <v>300000</v>
      </c>
      <c r="J7" s="150" t="s">
        <v>33</v>
      </c>
      <c r="K7" s="152" t="s">
        <v>290</v>
      </c>
      <c r="L7" s="150" t="s">
        <v>291</v>
      </c>
      <c r="M7" s="150" t="s">
        <v>292</v>
      </c>
      <c r="N7" s="153">
        <v>897792.63</v>
      </c>
      <c r="O7" s="145" t="s">
        <v>1067</v>
      </c>
    </row>
    <row r="8" spans="1:15" s="145" customFormat="1" ht="60" customHeight="1">
      <c r="A8" s="63">
        <v>2</v>
      </c>
      <c r="B8" s="147" t="s">
        <v>293</v>
      </c>
      <c r="C8" s="148" t="s">
        <v>294</v>
      </c>
      <c r="D8" s="149" t="s">
        <v>295</v>
      </c>
      <c r="E8" s="150" t="s">
        <v>296</v>
      </c>
      <c r="F8" s="150" t="s">
        <v>288</v>
      </c>
      <c r="G8" s="150" t="s">
        <v>297</v>
      </c>
      <c r="H8" s="150" t="s">
        <v>298</v>
      </c>
      <c r="I8" s="151">
        <v>233000</v>
      </c>
      <c r="J8" s="150" t="s">
        <v>33</v>
      </c>
      <c r="K8" s="152" t="s">
        <v>299</v>
      </c>
      <c r="L8" s="150" t="s">
        <v>291</v>
      </c>
      <c r="M8" s="150" t="s">
        <v>292</v>
      </c>
      <c r="N8" s="153">
        <v>28358.639999999999</v>
      </c>
      <c r="O8" s="145" t="s">
        <v>300</v>
      </c>
    </row>
    <row r="9" spans="1:15" s="145" customFormat="1" ht="111" customHeight="1">
      <c r="A9" s="63">
        <v>3</v>
      </c>
      <c r="B9" s="154" t="s">
        <v>301</v>
      </c>
      <c r="C9" s="53" t="s">
        <v>302</v>
      </c>
      <c r="D9" s="55" t="s">
        <v>303</v>
      </c>
      <c r="E9" s="63">
        <v>19</v>
      </c>
      <c r="F9" s="87" t="s">
        <v>304</v>
      </c>
      <c r="G9" s="87" t="s">
        <v>305</v>
      </c>
      <c r="H9" s="63">
        <v>59</v>
      </c>
      <c r="I9" s="151">
        <v>160000</v>
      </c>
      <c r="J9" s="150" t="s">
        <v>33</v>
      </c>
      <c r="K9" s="152" t="s">
        <v>306</v>
      </c>
      <c r="L9" s="150" t="s">
        <v>307</v>
      </c>
      <c r="M9" s="150" t="s">
        <v>308</v>
      </c>
      <c r="N9" s="155">
        <v>443573.5</v>
      </c>
    </row>
    <row r="10" spans="1:15" s="145" customFormat="1" ht="60">
      <c r="A10" s="63">
        <v>4</v>
      </c>
      <c r="B10" s="154" t="s">
        <v>312</v>
      </c>
      <c r="C10" s="53" t="s">
        <v>313</v>
      </c>
      <c r="D10" s="55" t="s">
        <v>314</v>
      </c>
      <c r="E10" s="63">
        <v>25</v>
      </c>
      <c r="F10" s="87">
        <v>43517</v>
      </c>
      <c r="G10" s="87" t="s">
        <v>315</v>
      </c>
      <c r="H10" s="63">
        <v>60</v>
      </c>
      <c r="I10" s="151">
        <v>800000</v>
      </c>
      <c r="J10" s="150" t="s">
        <v>33</v>
      </c>
      <c r="K10" s="152" t="s">
        <v>316</v>
      </c>
      <c r="L10" s="150" t="s">
        <v>317</v>
      </c>
      <c r="M10" s="150" t="s">
        <v>318</v>
      </c>
      <c r="N10" s="155">
        <v>1665536.01</v>
      </c>
    </row>
    <row r="11" spans="1:15" s="145" customFormat="1" ht="60">
      <c r="A11" s="63">
        <v>5</v>
      </c>
      <c r="B11" s="154" t="s">
        <v>319</v>
      </c>
      <c r="C11" s="53" t="s">
        <v>313</v>
      </c>
      <c r="D11" s="55" t="s">
        <v>320</v>
      </c>
      <c r="E11" s="63">
        <v>26</v>
      </c>
      <c r="F11" s="87" t="s">
        <v>321</v>
      </c>
      <c r="G11" s="87" t="s">
        <v>322</v>
      </c>
      <c r="H11" s="63">
        <v>60</v>
      </c>
      <c r="I11" s="151">
        <v>468500</v>
      </c>
      <c r="J11" s="150" t="s">
        <v>33</v>
      </c>
      <c r="K11" s="152" t="s">
        <v>316</v>
      </c>
      <c r="L11" s="150" t="s">
        <v>317</v>
      </c>
      <c r="M11" s="150" t="s">
        <v>318</v>
      </c>
      <c r="N11" s="155">
        <v>804601.63</v>
      </c>
    </row>
    <row r="12" spans="1:15" s="145" customFormat="1" ht="60">
      <c r="A12" s="63">
        <v>6</v>
      </c>
      <c r="B12" s="154" t="s">
        <v>323</v>
      </c>
      <c r="C12" s="53" t="s">
        <v>324</v>
      </c>
      <c r="D12" s="55" t="s">
        <v>325</v>
      </c>
      <c r="E12" s="63">
        <v>47</v>
      </c>
      <c r="F12" s="87" t="s">
        <v>326</v>
      </c>
      <c r="G12" s="87" t="s">
        <v>327</v>
      </c>
      <c r="H12" s="63">
        <v>60</v>
      </c>
      <c r="I12" s="151">
        <v>73400</v>
      </c>
      <c r="J12" s="150" t="s">
        <v>33</v>
      </c>
      <c r="K12" s="152" t="s">
        <v>328</v>
      </c>
      <c r="L12" s="150" t="s">
        <v>307</v>
      </c>
      <c r="M12" s="150" t="s">
        <v>329</v>
      </c>
      <c r="N12" s="193">
        <v>84924.5</v>
      </c>
    </row>
    <row r="13" spans="1:15" s="145" customFormat="1" ht="90">
      <c r="A13" s="63">
        <v>7</v>
      </c>
      <c r="B13" s="154" t="s">
        <v>330</v>
      </c>
      <c r="C13" s="53" t="s">
        <v>331</v>
      </c>
      <c r="D13" s="55" t="s">
        <v>332</v>
      </c>
      <c r="E13" s="63">
        <v>51</v>
      </c>
      <c r="F13" s="87" t="s">
        <v>333</v>
      </c>
      <c r="G13" s="87" t="s">
        <v>327</v>
      </c>
      <c r="H13" s="63">
        <v>57</v>
      </c>
      <c r="I13" s="151">
        <v>200000</v>
      </c>
      <c r="J13" s="150" t="s">
        <v>33</v>
      </c>
      <c r="K13" s="152" t="s">
        <v>334</v>
      </c>
      <c r="L13" s="150" t="s">
        <v>307</v>
      </c>
      <c r="M13" s="150" t="s">
        <v>329</v>
      </c>
      <c r="N13" s="155">
        <v>585062.47</v>
      </c>
    </row>
    <row r="14" spans="1:15" s="145" customFormat="1" ht="60">
      <c r="A14" s="63">
        <v>8</v>
      </c>
      <c r="B14" s="154" t="s">
        <v>301</v>
      </c>
      <c r="C14" s="53" t="s">
        <v>302</v>
      </c>
      <c r="D14" s="55" t="s">
        <v>303</v>
      </c>
      <c r="E14" s="63">
        <v>72</v>
      </c>
      <c r="F14" s="87" t="s">
        <v>309</v>
      </c>
      <c r="G14" s="87" t="s">
        <v>310</v>
      </c>
      <c r="H14" s="63">
        <v>60</v>
      </c>
      <c r="I14" s="151">
        <v>640000</v>
      </c>
      <c r="J14" s="150" t="s">
        <v>33</v>
      </c>
      <c r="K14" s="152" t="s">
        <v>311</v>
      </c>
      <c r="L14" s="150" t="s">
        <v>307</v>
      </c>
      <c r="M14" s="150" t="s">
        <v>308</v>
      </c>
      <c r="N14" s="155">
        <v>2231196.71</v>
      </c>
    </row>
    <row r="15" spans="1:15" s="145" customFormat="1" ht="45">
      <c r="A15" s="63">
        <v>9</v>
      </c>
      <c r="B15" s="154" t="s">
        <v>335</v>
      </c>
      <c r="C15" s="53" t="s">
        <v>336</v>
      </c>
      <c r="D15" s="55" t="s">
        <v>337</v>
      </c>
      <c r="E15" s="63" t="s">
        <v>338</v>
      </c>
      <c r="F15" s="87" t="s">
        <v>339</v>
      </c>
      <c r="G15" s="87" t="s">
        <v>340</v>
      </c>
      <c r="H15" s="156">
        <v>60</v>
      </c>
      <c r="I15" s="157">
        <v>230000</v>
      </c>
      <c r="J15" s="150" t="s">
        <v>33</v>
      </c>
      <c r="K15" s="152" t="s">
        <v>341</v>
      </c>
      <c r="L15" s="158">
        <v>10</v>
      </c>
      <c r="M15" s="150" t="s">
        <v>308</v>
      </c>
      <c r="N15" s="155">
        <v>717551.68</v>
      </c>
    </row>
    <row r="16" spans="1:15" s="145" customFormat="1" ht="45">
      <c r="A16" s="63">
        <v>10</v>
      </c>
      <c r="B16" s="154" t="s">
        <v>348</v>
      </c>
      <c r="C16" s="53" t="s">
        <v>349</v>
      </c>
      <c r="D16" s="55" t="s">
        <v>350</v>
      </c>
      <c r="E16" s="63">
        <v>93</v>
      </c>
      <c r="F16" s="87" t="s">
        <v>351</v>
      </c>
      <c r="G16" s="87" t="s">
        <v>352</v>
      </c>
      <c r="H16" s="156">
        <v>60</v>
      </c>
      <c r="I16" s="160">
        <v>300000</v>
      </c>
      <c r="J16" s="59" t="s">
        <v>346</v>
      </c>
      <c r="K16" s="152" t="s">
        <v>353</v>
      </c>
      <c r="L16" s="158">
        <v>11</v>
      </c>
      <c r="M16" s="150" t="s">
        <v>34</v>
      </c>
      <c r="N16" s="155">
        <v>871810.05</v>
      </c>
    </row>
    <row r="17" spans="1:15" s="145" customFormat="1" ht="105">
      <c r="A17" s="63">
        <v>11</v>
      </c>
      <c r="B17" s="154" t="s">
        <v>359</v>
      </c>
      <c r="C17" s="53" t="s">
        <v>360</v>
      </c>
      <c r="D17" s="55" t="s">
        <v>365</v>
      </c>
      <c r="E17" s="63" t="s">
        <v>366</v>
      </c>
      <c r="F17" s="87" t="s">
        <v>367</v>
      </c>
      <c r="G17" s="87" t="s">
        <v>368</v>
      </c>
      <c r="H17" s="156">
        <v>60</v>
      </c>
      <c r="I17" s="160">
        <v>450000</v>
      </c>
      <c r="J17" s="59" t="s">
        <v>346</v>
      </c>
      <c r="K17" s="152" t="s">
        <v>364</v>
      </c>
      <c r="L17" s="158">
        <v>10</v>
      </c>
      <c r="M17" s="150" t="s">
        <v>308</v>
      </c>
      <c r="N17" s="155">
        <v>1287206.72</v>
      </c>
    </row>
    <row r="18" spans="1:15" s="145" customFormat="1" ht="44.25" customHeight="1">
      <c r="A18" s="63">
        <v>12</v>
      </c>
      <c r="B18" s="154" t="s">
        <v>189</v>
      </c>
      <c r="C18" s="53" t="s">
        <v>349</v>
      </c>
      <c r="D18" s="55" t="s">
        <v>191</v>
      </c>
      <c r="E18" s="63">
        <v>101</v>
      </c>
      <c r="F18" s="87" t="s">
        <v>407</v>
      </c>
      <c r="G18" s="87" t="s">
        <v>408</v>
      </c>
      <c r="H18" s="156">
        <v>60</v>
      </c>
      <c r="I18" s="160">
        <v>105145</v>
      </c>
      <c r="J18" s="59" t="s">
        <v>33</v>
      </c>
      <c r="K18" s="152" t="s">
        <v>409</v>
      </c>
      <c r="L18" s="158">
        <v>10</v>
      </c>
      <c r="M18" s="150" t="s">
        <v>308</v>
      </c>
      <c r="N18" s="155">
        <v>332909.63</v>
      </c>
    </row>
    <row r="19" spans="1:15" s="145" customFormat="1" ht="66" customHeight="1">
      <c r="A19" s="63">
        <v>13</v>
      </c>
      <c r="B19" s="154" t="s">
        <v>369</v>
      </c>
      <c r="C19" s="53" t="s">
        <v>370</v>
      </c>
      <c r="D19" s="55" t="s">
        <v>371</v>
      </c>
      <c r="E19" s="63">
        <v>115</v>
      </c>
      <c r="F19" s="87" t="s">
        <v>372</v>
      </c>
      <c r="G19" s="87" t="s">
        <v>373</v>
      </c>
      <c r="H19" s="156">
        <v>17</v>
      </c>
      <c r="I19" s="159">
        <v>800000</v>
      </c>
      <c r="J19" s="59" t="s">
        <v>33</v>
      </c>
      <c r="K19" s="152" t="s">
        <v>374</v>
      </c>
      <c r="L19" s="158">
        <v>10</v>
      </c>
      <c r="M19" s="150" t="s">
        <v>308</v>
      </c>
      <c r="N19" s="155">
        <v>76601.69</v>
      </c>
      <c r="O19" s="145" t="s">
        <v>375</v>
      </c>
    </row>
    <row r="20" spans="1:15" s="145" customFormat="1" ht="45">
      <c r="A20" s="63">
        <v>14</v>
      </c>
      <c r="B20" s="154" t="s">
        <v>376</v>
      </c>
      <c r="C20" s="53" t="s">
        <v>377</v>
      </c>
      <c r="D20" s="55" t="s">
        <v>378</v>
      </c>
      <c r="E20" s="63">
        <v>128</v>
      </c>
      <c r="F20" s="87" t="s">
        <v>379</v>
      </c>
      <c r="G20" s="87" t="s">
        <v>380</v>
      </c>
      <c r="H20" s="156">
        <v>60</v>
      </c>
      <c r="I20" s="159">
        <v>66000</v>
      </c>
      <c r="J20" s="64" t="s">
        <v>346</v>
      </c>
      <c r="K20" s="152" t="s">
        <v>381</v>
      </c>
      <c r="L20" s="158">
        <v>10</v>
      </c>
      <c r="M20" s="150" t="s">
        <v>308</v>
      </c>
      <c r="N20" s="155">
        <v>67174.820000000007</v>
      </c>
    </row>
    <row r="21" spans="1:15" s="145" customFormat="1" ht="57" customHeight="1">
      <c r="A21" s="63">
        <v>15</v>
      </c>
      <c r="B21" s="154" t="s">
        <v>382</v>
      </c>
      <c r="C21" s="53" t="s">
        <v>383</v>
      </c>
      <c r="D21" s="55" t="s">
        <v>384</v>
      </c>
      <c r="E21" s="63">
        <v>129</v>
      </c>
      <c r="F21" s="87" t="s">
        <v>385</v>
      </c>
      <c r="G21" s="87" t="s">
        <v>386</v>
      </c>
      <c r="H21" s="156">
        <v>16</v>
      </c>
      <c r="I21" s="159">
        <v>600000</v>
      </c>
      <c r="J21" s="64" t="s">
        <v>346</v>
      </c>
      <c r="K21" s="152" t="s">
        <v>387</v>
      </c>
      <c r="L21" s="158">
        <v>10</v>
      </c>
      <c r="M21" s="150" t="s">
        <v>308</v>
      </c>
      <c r="N21" s="155">
        <v>30876.42</v>
      </c>
      <c r="O21" s="145" t="s">
        <v>388</v>
      </c>
    </row>
    <row r="22" spans="1:15" s="145" customFormat="1" ht="102" customHeight="1">
      <c r="A22" s="63">
        <v>16</v>
      </c>
      <c r="B22" s="154" t="s">
        <v>389</v>
      </c>
      <c r="C22" s="53" t="s">
        <v>390</v>
      </c>
      <c r="D22" s="55" t="s">
        <v>203</v>
      </c>
      <c r="E22" s="63">
        <v>144</v>
      </c>
      <c r="F22" s="87" t="s">
        <v>391</v>
      </c>
      <c r="G22" s="87" t="s">
        <v>392</v>
      </c>
      <c r="H22" s="156">
        <v>60</v>
      </c>
      <c r="I22" s="159">
        <v>146500</v>
      </c>
      <c r="J22" s="64" t="s">
        <v>33</v>
      </c>
      <c r="K22" s="152" t="s">
        <v>393</v>
      </c>
      <c r="L22" s="158">
        <v>10</v>
      </c>
      <c r="M22" s="150" t="s">
        <v>308</v>
      </c>
      <c r="N22" s="155">
        <v>449111.21</v>
      </c>
    </row>
    <row r="23" spans="1:15" s="145" customFormat="1" ht="45">
      <c r="A23" s="63">
        <v>17</v>
      </c>
      <c r="B23" s="154" t="s">
        <v>189</v>
      </c>
      <c r="C23" s="53" t="s">
        <v>399</v>
      </c>
      <c r="D23" s="55" t="s">
        <v>191</v>
      </c>
      <c r="E23" s="63">
        <v>145</v>
      </c>
      <c r="F23" s="87" t="s">
        <v>391</v>
      </c>
      <c r="G23" s="87" t="s">
        <v>400</v>
      </c>
      <c r="H23" s="156">
        <v>60</v>
      </c>
      <c r="I23" s="159">
        <v>56250</v>
      </c>
      <c r="J23" s="64" t="s">
        <v>33</v>
      </c>
      <c r="K23" s="152" t="s">
        <v>401</v>
      </c>
      <c r="L23" s="158">
        <v>10</v>
      </c>
      <c r="M23" s="150" t="s">
        <v>308</v>
      </c>
      <c r="N23" s="155">
        <v>165639.75</v>
      </c>
    </row>
    <row r="24" spans="1:15" s="145" customFormat="1" ht="60">
      <c r="A24" s="63">
        <v>18</v>
      </c>
      <c r="B24" s="154" t="s">
        <v>410</v>
      </c>
      <c r="C24" s="53" t="s">
        <v>411</v>
      </c>
      <c r="D24" s="55" t="s">
        <v>412</v>
      </c>
      <c r="E24" s="63">
        <v>147</v>
      </c>
      <c r="F24" s="87" t="s">
        <v>413</v>
      </c>
      <c r="G24" s="87" t="s">
        <v>414</v>
      </c>
      <c r="H24" s="156">
        <v>39</v>
      </c>
      <c r="I24" s="159">
        <v>8200</v>
      </c>
      <c r="J24" s="64" t="s">
        <v>346</v>
      </c>
      <c r="K24" s="152" t="s">
        <v>415</v>
      </c>
      <c r="L24" s="158">
        <v>13</v>
      </c>
      <c r="M24" s="150" t="s">
        <v>292</v>
      </c>
      <c r="N24" s="193">
        <v>12550.3</v>
      </c>
      <c r="O24" s="145" t="s">
        <v>1068</v>
      </c>
    </row>
    <row r="25" spans="1:15" s="145" customFormat="1" ht="193.5" customHeight="1">
      <c r="A25" s="63">
        <v>19</v>
      </c>
      <c r="B25" s="154" t="s">
        <v>193</v>
      </c>
      <c r="C25" s="53" t="s">
        <v>416</v>
      </c>
      <c r="D25" s="55" t="s">
        <v>195</v>
      </c>
      <c r="E25" s="63">
        <v>154</v>
      </c>
      <c r="F25" s="87" t="s">
        <v>417</v>
      </c>
      <c r="G25" s="87" t="s">
        <v>418</v>
      </c>
      <c r="H25" s="156">
        <v>60</v>
      </c>
      <c r="I25" s="159">
        <v>900000</v>
      </c>
      <c r="J25" s="64" t="s">
        <v>346</v>
      </c>
      <c r="K25" s="152" t="s">
        <v>419</v>
      </c>
      <c r="L25" s="158">
        <v>11</v>
      </c>
      <c r="M25" s="150" t="s">
        <v>420</v>
      </c>
      <c r="N25" s="155">
        <v>1288907.58</v>
      </c>
    </row>
    <row r="26" spans="1:15" s="145" customFormat="1" ht="105">
      <c r="A26" s="63">
        <v>20</v>
      </c>
      <c r="B26" s="154" t="s">
        <v>359</v>
      </c>
      <c r="C26" s="53" t="s">
        <v>360</v>
      </c>
      <c r="D26" s="55" t="s">
        <v>361</v>
      </c>
      <c r="E26" s="63">
        <v>160</v>
      </c>
      <c r="F26" s="87" t="s">
        <v>362</v>
      </c>
      <c r="G26" s="87" t="s">
        <v>363</v>
      </c>
      <c r="H26" s="156">
        <v>60</v>
      </c>
      <c r="I26" s="159">
        <v>429390</v>
      </c>
      <c r="J26" s="64" t="s">
        <v>346</v>
      </c>
      <c r="K26" s="152" t="s">
        <v>364</v>
      </c>
      <c r="L26" s="158">
        <v>10</v>
      </c>
      <c r="M26" s="150" t="s">
        <v>329</v>
      </c>
      <c r="N26" s="155">
        <v>1150891.45</v>
      </c>
    </row>
    <row r="27" spans="1:15" s="164" customFormat="1" ht="47.25" customHeight="1">
      <c r="A27" s="63">
        <v>21</v>
      </c>
      <c r="B27" s="161" t="s">
        <v>421</v>
      </c>
      <c r="C27" s="52" t="s">
        <v>6</v>
      </c>
      <c r="D27" s="55" t="s">
        <v>422</v>
      </c>
      <c r="E27" s="55">
        <v>25</v>
      </c>
      <c r="F27" s="162">
        <v>43798</v>
      </c>
      <c r="G27" s="162">
        <v>43818</v>
      </c>
      <c r="H27" s="55">
        <v>84</v>
      </c>
      <c r="I27" s="163">
        <v>414000</v>
      </c>
      <c r="J27" s="63" t="s">
        <v>346</v>
      </c>
      <c r="K27" s="152" t="s">
        <v>423</v>
      </c>
      <c r="L27" s="55">
        <v>11</v>
      </c>
      <c r="M27" s="150" t="s">
        <v>424</v>
      </c>
      <c r="N27" s="155">
        <v>1142789.1499999999</v>
      </c>
    </row>
    <row r="28" spans="1:15" s="164" customFormat="1" ht="53.25" customHeight="1">
      <c r="A28" s="63">
        <v>22</v>
      </c>
      <c r="B28" s="161" t="s">
        <v>425</v>
      </c>
      <c r="C28" s="165" t="s">
        <v>5</v>
      </c>
      <c r="D28" s="55" t="s">
        <v>426</v>
      </c>
      <c r="E28" s="55">
        <v>26</v>
      </c>
      <c r="F28" s="162">
        <v>43798</v>
      </c>
      <c r="G28" s="162">
        <v>43818</v>
      </c>
      <c r="H28" s="55">
        <v>60</v>
      </c>
      <c r="I28" s="163">
        <v>87800</v>
      </c>
      <c r="J28" s="63" t="s">
        <v>33</v>
      </c>
      <c r="K28" s="152" t="s">
        <v>427</v>
      </c>
      <c r="L28" s="55">
        <v>10</v>
      </c>
      <c r="M28" s="150" t="s">
        <v>428</v>
      </c>
      <c r="N28" s="155">
        <v>219347.64</v>
      </c>
    </row>
    <row r="29" spans="1:15" s="145" customFormat="1" ht="75">
      <c r="A29" s="63">
        <v>23</v>
      </c>
      <c r="B29" s="161" t="s">
        <v>429</v>
      </c>
      <c r="C29" s="165" t="s">
        <v>430</v>
      </c>
      <c r="D29" s="55" t="s">
        <v>431</v>
      </c>
      <c r="E29" s="63">
        <v>167</v>
      </c>
      <c r="F29" s="87">
        <v>43809</v>
      </c>
      <c r="G29" s="87" t="s">
        <v>432</v>
      </c>
      <c r="H29" s="156">
        <v>60</v>
      </c>
      <c r="I29" s="166">
        <v>95750</v>
      </c>
      <c r="J29" s="64" t="s">
        <v>346</v>
      </c>
      <c r="K29" s="152" t="s">
        <v>433</v>
      </c>
      <c r="L29" s="158">
        <v>10</v>
      </c>
      <c r="M29" s="150" t="s">
        <v>329</v>
      </c>
      <c r="N29" s="155">
        <v>254539.41</v>
      </c>
    </row>
    <row r="30" spans="1:15" s="145" customFormat="1" ht="60">
      <c r="A30" s="63">
        <v>24</v>
      </c>
      <c r="B30" s="154" t="s">
        <v>434</v>
      </c>
      <c r="C30" s="77" t="s">
        <v>74</v>
      </c>
      <c r="D30" s="55" t="s">
        <v>73</v>
      </c>
      <c r="E30" s="63">
        <v>2</v>
      </c>
      <c r="F30" s="87" t="s">
        <v>435</v>
      </c>
      <c r="G30" s="87" t="s">
        <v>436</v>
      </c>
      <c r="H30" s="156">
        <v>60</v>
      </c>
      <c r="I30" s="159">
        <v>114930</v>
      </c>
      <c r="J30" s="63" t="s">
        <v>33</v>
      </c>
      <c r="K30" s="152" t="s">
        <v>437</v>
      </c>
      <c r="L30" s="158">
        <v>10</v>
      </c>
      <c r="M30" s="150" t="s">
        <v>329</v>
      </c>
      <c r="N30" s="155">
        <v>290307.46000000002</v>
      </c>
    </row>
    <row r="31" spans="1:15" s="145" customFormat="1" ht="75">
      <c r="A31" s="63">
        <v>25</v>
      </c>
      <c r="B31" s="154" t="s">
        <v>275</v>
      </c>
      <c r="C31" s="53" t="s">
        <v>179</v>
      </c>
      <c r="D31" s="55" t="s">
        <v>438</v>
      </c>
      <c r="E31" s="63">
        <v>5</v>
      </c>
      <c r="F31" s="87" t="s">
        <v>439</v>
      </c>
      <c r="G31" s="87" t="s">
        <v>440</v>
      </c>
      <c r="H31" s="156">
        <v>60</v>
      </c>
      <c r="I31" s="159">
        <v>120000</v>
      </c>
      <c r="J31" s="63" t="s">
        <v>33</v>
      </c>
      <c r="K31" s="152" t="s">
        <v>441</v>
      </c>
      <c r="L31" s="158">
        <v>10</v>
      </c>
      <c r="M31" s="150" t="s">
        <v>329</v>
      </c>
      <c r="N31" s="155">
        <v>405060.9</v>
      </c>
    </row>
    <row r="32" spans="1:15" s="145" customFormat="1" ht="75">
      <c r="A32" s="63">
        <v>26</v>
      </c>
      <c r="B32" s="154" t="s">
        <v>135</v>
      </c>
      <c r="C32" s="53" t="s">
        <v>442</v>
      </c>
      <c r="D32" s="55" t="s">
        <v>137</v>
      </c>
      <c r="E32" s="63">
        <v>23</v>
      </c>
      <c r="F32" s="87" t="s">
        <v>443</v>
      </c>
      <c r="G32" s="87" t="s">
        <v>444</v>
      </c>
      <c r="H32" s="156">
        <v>60</v>
      </c>
      <c r="I32" s="159">
        <v>174000</v>
      </c>
      <c r="J32" s="63" t="s">
        <v>33</v>
      </c>
      <c r="K32" s="152" t="s">
        <v>445</v>
      </c>
      <c r="L32" s="158">
        <v>10</v>
      </c>
      <c r="M32" s="150" t="s">
        <v>329</v>
      </c>
      <c r="N32" s="155">
        <v>282907.19</v>
      </c>
    </row>
    <row r="33" spans="1:15" s="145" customFormat="1" ht="75">
      <c r="A33" s="63">
        <v>27</v>
      </c>
      <c r="B33" s="154" t="s">
        <v>446</v>
      </c>
      <c r="C33" s="53" t="s">
        <v>179</v>
      </c>
      <c r="D33" s="55" t="s">
        <v>447</v>
      </c>
      <c r="E33" s="63">
        <v>39</v>
      </c>
      <c r="F33" s="87" t="s">
        <v>448</v>
      </c>
      <c r="G33" s="87" t="s">
        <v>449</v>
      </c>
      <c r="H33" s="156">
        <v>60</v>
      </c>
      <c r="I33" s="159">
        <v>62550</v>
      </c>
      <c r="J33" s="63" t="s">
        <v>33</v>
      </c>
      <c r="K33" s="152" t="s">
        <v>450</v>
      </c>
      <c r="L33" s="158">
        <v>10</v>
      </c>
      <c r="M33" s="150" t="s">
        <v>329</v>
      </c>
      <c r="N33" s="155">
        <v>170719.83</v>
      </c>
    </row>
    <row r="34" spans="1:15" s="145" customFormat="1" ht="73.5" customHeight="1">
      <c r="A34" s="63">
        <v>28</v>
      </c>
      <c r="B34" s="154" t="s">
        <v>189</v>
      </c>
      <c r="C34" s="53" t="s">
        <v>402</v>
      </c>
      <c r="D34" s="55" t="s">
        <v>191</v>
      </c>
      <c r="E34" s="63">
        <v>55</v>
      </c>
      <c r="F34" s="87" t="s">
        <v>403</v>
      </c>
      <c r="G34" s="87" t="s">
        <v>404</v>
      </c>
      <c r="H34" s="156">
        <v>12</v>
      </c>
      <c r="I34" s="159">
        <v>11080</v>
      </c>
      <c r="J34" s="63" t="s">
        <v>346</v>
      </c>
      <c r="K34" s="152" t="s">
        <v>405</v>
      </c>
      <c r="L34" s="158">
        <v>10</v>
      </c>
      <c r="M34" s="150" t="s">
        <v>329</v>
      </c>
      <c r="N34" s="155">
        <v>6248.89</v>
      </c>
      <c r="O34" s="145" t="s">
        <v>406</v>
      </c>
    </row>
    <row r="35" spans="1:15" s="145" customFormat="1" ht="60">
      <c r="A35" s="63">
        <v>29</v>
      </c>
      <c r="B35" s="154" t="s">
        <v>451</v>
      </c>
      <c r="C35" s="53" t="s">
        <v>452</v>
      </c>
      <c r="D35" s="55" t="s">
        <v>453</v>
      </c>
      <c r="E35" s="63">
        <v>56</v>
      </c>
      <c r="F35" s="87" t="s">
        <v>403</v>
      </c>
      <c r="G35" s="87" t="s">
        <v>454</v>
      </c>
      <c r="H35" s="156">
        <v>60</v>
      </c>
      <c r="I35" s="159">
        <v>27280</v>
      </c>
      <c r="J35" s="63" t="s">
        <v>346</v>
      </c>
      <c r="K35" s="152" t="s">
        <v>455</v>
      </c>
      <c r="L35" s="158">
        <v>10</v>
      </c>
      <c r="M35" s="150" t="s">
        <v>329</v>
      </c>
      <c r="N35" s="155">
        <v>65372.78</v>
      </c>
    </row>
    <row r="36" spans="1:15" s="145" customFormat="1" ht="60">
      <c r="A36" s="63">
        <v>30</v>
      </c>
      <c r="B36" s="154" t="s">
        <v>1031</v>
      </c>
      <c r="C36" s="53" t="s">
        <v>74</v>
      </c>
      <c r="D36" s="55" t="s">
        <v>202</v>
      </c>
      <c r="E36" s="63">
        <v>61</v>
      </c>
      <c r="F36" s="87" t="s">
        <v>404</v>
      </c>
      <c r="G36" s="87" t="s">
        <v>456</v>
      </c>
      <c r="H36" s="156">
        <v>60</v>
      </c>
      <c r="I36" s="159">
        <v>402615</v>
      </c>
      <c r="J36" s="63" t="s">
        <v>346</v>
      </c>
      <c r="K36" s="152" t="s">
        <v>457</v>
      </c>
      <c r="L36" s="158">
        <v>10</v>
      </c>
      <c r="M36" s="150" t="s">
        <v>329</v>
      </c>
      <c r="N36" s="155">
        <v>949755.92</v>
      </c>
    </row>
    <row r="37" spans="1:15" s="145" customFormat="1" ht="45">
      <c r="A37" s="63">
        <v>31</v>
      </c>
      <c r="B37" s="154" t="s">
        <v>461</v>
      </c>
      <c r="C37" s="53" t="s">
        <v>462</v>
      </c>
      <c r="D37" s="55" t="s">
        <v>463</v>
      </c>
      <c r="E37" s="63">
        <v>62</v>
      </c>
      <c r="F37" s="87" t="s">
        <v>464</v>
      </c>
      <c r="G37" s="87" t="s">
        <v>465</v>
      </c>
      <c r="H37" s="156">
        <v>60</v>
      </c>
      <c r="I37" s="159">
        <v>900000</v>
      </c>
      <c r="J37" s="63" t="s">
        <v>346</v>
      </c>
      <c r="K37" s="152" t="s">
        <v>466</v>
      </c>
      <c r="L37" s="158">
        <v>10</v>
      </c>
      <c r="M37" s="150" t="s">
        <v>329</v>
      </c>
      <c r="N37" s="155">
        <v>827769.29</v>
      </c>
    </row>
    <row r="38" spans="1:15" s="145" customFormat="1" ht="60">
      <c r="A38" s="63">
        <v>32</v>
      </c>
      <c r="B38" s="154" t="s">
        <v>467</v>
      </c>
      <c r="C38" s="53" t="s">
        <v>468</v>
      </c>
      <c r="D38" s="55" t="s">
        <v>469</v>
      </c>
      <c r="E38" s="63">
        <v>77</v>
      </c>
      <c r="F38" s="87" t="s">
        <v>470</v>
      </c>
      <c r="G38" s="87" t="s">
        <v>471</v>
      </c>
      <c r="H38" s="156">
        <v>60</v>
      </c>
      <c r="I38" s="159">
        <v>18800</v>
      </c>
      <c r="J38" s="63" t="s">
        <v>346</v>
      </c>
      <c r="K38" s="152" t="s">
        <v>472</v>
      </c>
      <c r="L38" s="158">
        <v>11</v>
      </c>
      <c r="M38" s="150" t="s">
        <v>420</v>
      </c>
      <c r="N38" s="155">
        <v>29583.119999999999</v>
      </c>
    </row>
    <row r="39" spans="1:15" s="145" customFormat="1" ht="52.5" customHeight="1">
      <c r="A39" s="63">
        <v>33</v>
      </c>
      <c r="B39" s="154" t="s">
        <v>473</v>
      </c>
      <c r="C39" s="53" t="s">
        <v>179</v>
      </c>
      <c r="D39" s="55" t="s">
        <v>474</v>
      </c>
      <c r="E39" s="63">
        <v>78</v>
      </c>
      <c r="F39" s="87" t="s">
        <v>344</v>
      </c>
      <c r="G39" s="87" t="s">
        <v>471</v>
      </c>
      <c r="H39" s="156">
        <v>60</v>
      </c>
      <c r="I39" s="159">
        <v>58900</v>
      </c>
      <c r="J39" s="63" t="s">
        <v>346</v>
      </c>
      <c r="K39" s="152" t="s">
        <v>475</v>
      </c>
      <c r="L39" s="158">
        <v>11</v>
      </c>
      <c r="M39" s="150" t="s">
        <v>420</v>
      </c>
      <c r="N39" s="155">
        <v>149300.94</v>
      </c>
    </row>
    <row r="40" spans="1:15" s="145" customFormat="1" ht="87.75" customHeight="1">
      <c r="A40" s="63">
        <v>34</v>
      </c>
      <c r="B40" s="154" t="s">
        <v>335</v>
      </c>
      <c r="C40" s="53" t="s">
        <v>342</v>
      </c>
      <c r="D40" s="55" t="s">
        <v>343</v>
      </c>
      <c r="E40" s="63">
        <v>81</v>
      </c>
      <c r="F40" s="87" t="s">
        <v>344</v>
      </c>
      <c r="G40" s="87" t="s">
        <v>345</v>
      </c>
      <c r="H40" s="156">
        <v>36</v>
      </c>
      <c r="I40" s="159">
        <v>72000</v>
      </c>
      <c r="J40" s="63" t="s">
        <v>346</v>
      </c>
      <c r="K40" s="152" t="s">
        <v>347</v>
      </c>
      <c r="L40" s="158">
        <v>10</v>
      </c>
      <c r="M40" s="150" t="s">
        <v>329</v>
      </c>
      <c r="N40" s="155">
        <v>138421.04999999999</v>
      </c>
    </row>
    <row r="41" spans="1:15" s="145" customFormat="1" ht="60">
      <c r="A41" s="63">
        <v>35</v>
      </c>
      <c r="B41" s="154" t="s">
        <v>1031</v>
      </c>
      <c r="C41" s="53" t="s">
        <v>74</v>
      </c>
      <c r="D41" s="55" t="s">
        <v>202</v>
      </c>
      <c r="E41" s="63">
        <v>96</v>
      </c>
      <c r="F41" s="87" t="s">
        <v>458</v>
      </c>
      <c r="G41" s="87" t="s">
        <v>459</v>
      </c>
      <c r="H41" s="156">
        <v>60</v>
      </c>
      <c r="I41" s="159">
        <v>155200</v>
      </c>
      <c r="J41" s="63" t="s">
        <v>346</v>
      </c>
      <c r="K41" s="152" t="s">
        <v>460</v>
      </c>
      <c r="L41" s="158">
        <v>10</v>
      </c>
      <c r="M41" s="150" t="s">
        <v>329</v>
      </c>
      <c r="N41" s="155">
        <v>346813.69</v>
      </c>
    </row>
    <row r="42" spans="1:15" s="145" customFormat="1" ht="57" customHeight="1">
      <c r="A42" s="63">
        <v>36</v>
      </c>
      <c r="B42" s="154" t="s">
        <v>476</v>
      </c>
      <c r="C42" s="53" t="s">
        <v>354</v>
      </c>
      <c r="D42" s="55" t="s">
        <v>477</v>
      </c>
      <c r="E42" s="63">
        <v>100</v>
      </c>
      <c r="F42" s="87" t="s">
        <v>478</v>
      </c>
      <c r="G42" s="87" t="s">
        <v>479</v>
      </c>
      <c r="H42" s="156">
        <v>60</v>
      </c>
      <c r="I42" s="159">
        <v>153000</v>
      </c>
      <c r="J42" s="63" t="s">
        <v>33</v>
      </c>
      <c r="K42" s="152" t="s">
        <v>347</v>
      </c>
      <c r="L42" s="158">
        <v>10</v>
      </c>
      <c r="M42" s="150" t="s">
        <v>329</v>
      </c>
      <c r="N42" s="155">
        <v>420540.65</v>
      </c>
    </row>
    <row r="43" spans="1:15" s="145" customFormat="1" ht="107.25" customHeight="1">
      <c r="A43" s="63">
        <v>37</v>
      </c>
      <c r="B43" s="154" t="s">
        <v>394</v>
      </c>
      <c r="C43" s="53" t="s">
        <v>395</v>
      </c>
      <c r="D43" s="55" t="s">
        <v>203</v>
      </c>
      <c r="E43" s="63">
        <v>101</v>
      </c>
      <c r="F43" s="87" t="s">
        <v>396</v>
      </c>
      <c r="G43" s="87" t="s">
        <v>397</v>
      </c>
      <c r="H43" s="156">
        <v>60</v>
      </c>
      <c r="I43" s="159">
        <v>190250</v>
      </c>
      <c r="J43" s="63" t="s">
        <v>33</v>
      </c>
      <c r="K43" s="152" t="s">
        <v>398</v>
      </c>
      <c r="L43" s="158">
        <v>10</v>
      </c>
      <c r="M43" s="150" t="s">
        <v>329</v>
      </c>
      <c r="N43" s="155">
        <v>465356.76</v>
      </c>
    </row>
    <row r="44" spans="1:15" s="145" customFormat="1" ht="59.25" customHeight="1">
      <c r="A44" s="63">
        <v>38</v>
      </c>
      <c r="B44" s="154" t="s">
        <v>348</v>
      </c>
      <c r="C44" s="53" t="s">
        <v>354</v>
      </c>
      <c r="D44" s="55" t="s">
        <v>350</v>
      </c>
      <c r="E44" s="63">
        <v>129</v>
      </c>
      <c r="F44" s="87" t="s">
        <v>355</v>
      </c>
      <c r="G44" s="87" t="s">
        <v>356</v>
      </c>
      <c r="H44" s="156">
        <v>84</v>
      </c>
      <c r="I44" s="159">
        <v>205000</v>
      </c>
      <c r="J44" s="63" t="s">
        <v>346</v>
      </c>
      <c r="K44" s="152" t="s">
        <v>357</v>
      </c>
      <c r="L44" s="158">
        <v>10</v>
      </c>
      <c r="M44" s="150" t="s">
        <v>358</v>
      </c>
      <c r="N44" s="155">
        <v>315307.71999999997</v>
      </c>
    </row>
    <row r="45" spans="1:15" s="145" customFormat="1" ht="75" customHeight="1">
      <c r="A45" s="63">
        <v>39</v>
      </c>
      <c r="B45" s="167" t="s">
        <v>480</v>
      </c>
      <c r="C45" s="66" t="s">
        <v>481</v>
      </c>
      <c r="D45" s="68" t="s">
        <v>482</v>
      </c>
      <c r="E45" s="72">
        <v>140</v>
      </c>
      <c r="F45" s="89" t="s">
        <v>483</v>
      </c>
      <c r="G45" s="89" t="s">
        <v>484</v>
      </c>
      <c r="H45" s="168">
        <v>60</v>
      </c>
      <c r="I45" s="169">
        <v>111000</v>
      </c>
      <c r="J45" s="72" t="s">
        <v>33</v>
      </c>
      <c r="K45" s="170" t="s">
        <v>485</v>
      </c>
      <c r="L45" s="171">
        <v>10</v>
      </c>
      <c r="M45" s="172" t="s">
        <v>428</v>
      </c>
      <c r="N45" s="155">
        <v>253569.22</v>
      </c>
    </row>
    <row r="46" spans="1:15" s="145" customFormat="1" ht="82.5" customHeight="1">
      <c r="A46" s="63">
        <v>40</v>
      </c>
      <c r="B46" s="154" t="s">
        <v>486</v>
      </c>
      <c r="C46" s="53" t="s">
        <v>5</v>
      </c>
      <c r="D46" s="53" t="s">
        <v>487</v>
      </c>
      <c r="E46" s="55">
        <v>144</v>
      </c>
      <c r="F46" s="162">
        <v>44146</v>
      </c>
      <c r="G46" s="55" t="s">
        <v>488</v>
      </c>
      <c r="H46" s="55">
        <v>60</v>
      </c>
      <c r="I46" s="169">
        <v>90000</v>
      </c>
      <c r="J46" s="63" t="s">
        <v>346</v>
      </c>
      <c r="K46" s="173" t="s">
        <v>489</v>
      </c>
      <c r="L46" s="171">
        <v>11</v>
      </c>
      <c r="M46" s="172" t="s">
        <v>428</v>
      </c>
      <c r="N46" s="153">
        <v>168769.56</v>
      </c>
    </row>
    <row r="47" spans="1:15" s="79" customFormat="1" ht="64.5" customHeight="1">
      <c r="A47" s="63">
        <v>41</v>
      </c>
      <c r="B47" s="154" t="s">
        <v>490</v>
      </c>
      <c r="C47" s="53" t="s">
        <v>491</v>
      </c>
      <c r="D47" s="55" t="s">
        <v>492</v>
      </c>
      <c r="E47" s="63">
        <v>185</v>
      </c>
      <c r="F47" s="87" t="s">
        <v>493</v>
      </c>
      <c r="G47" s="87">
        <v>44214</v>
      </c>
      <c r="H47" s="156">
        <v>60</v>
      </c>
      <c r="I47" s="159">
        <v>187000</v>
      </c>
      <c r="J47" s="63" t="s">
        <v>346</v>
      </c>
      <c r="K47" s="152" t="s">
        <v>494</v>
      </c>
      <c r="L47" s="158">
        <v>10</v>
      </c>
      <c r="M47" s="150" t="s">
        <v>329</v>
      </c>
      <c r="N47" s="174">
        <v>323105.12</v>
      </c>
    </row>
    <row r="48" spans="1:15" s="79" customFormat="1" ht="60">
      <c r="A48" s="72">
        <v>42</v>
      </c>
      <c r="B48" s="167" t="s">
        <v>495</v>
      </c>
      <c r="C48" s="66" t="s">
        <v>496</v>
      </c>
      <c r="D48" s="68" t="s">
        <v>497</v>
      </c>
      <c r="E48" s="72">
        <v>188</v>
      </c>
      <c r="F48" s="89" t="s">
        <v>493</v>
      </c>
      <c r="G48" s="89">
        <v>44208</v>
      </c>
      <c r="H48" s="168">
        <v>60</v>
      </c>
      <c r="I48" s="169">
        <v>254108</v>
      </c>
      <c r="J48" s="72" t="s">
        <v>346</v>
      </c>
      <c r="K48" s="170" t="s">
        <v>498</v>
      </c>
      <c r="L48" s="171">
        <v>10</v>
      </c>
      <c r="M48" s="172" t="s">
        <v>329</v>
      </c>
      <c r="N48" s="261">
        <v>435453.97</v>
      </c>
    </row>
    <row r="49" spans="1:20" s="262" customFormat="1" ht="90">
      <c r="A49" s="63">
        <v>43</v>
      </c>
      <c r="B49" s="175" t="s">
        <v>499</v>
      </c>
      <c r="C49" s="74" t="s">
        <v>5</v>
      </c>
      <c r="D49" s="74" t="s">
        <v>500</v>
      </c>
      <c r="E49" s="52">
        <v>170</v>
      </c>
      <c r="F49" s="91">
        <v>44187</v>
      </c>
      <c r="G49" s="91">
        <v>44210</v>
      </c>
      <c r="H49" s="52">
        <v>60</v>
      </c>
      <c r="I49" s="159">
        <v>54000</v>
      </c>
      <c r="J49" s="63" t="s">
        <v>346</v>
      </c>
      <c r="K49" s="165" t="s">
        <v>501</v>
      </c>
      <c r="L49" s="171">
        <v>10</v>
      </c>
      <c r="M49" s="172" t="s">
        <v>329</v>
      </c>
      <c r="N49" s="174">
        <v>89679.25</v>
      </c>
    </row>
    <row r="50" spans="1:20" s="262" customFormat="1" ht="64.5" customHeight="1">
      <c r="A50" s="63">
        <v>44</v>
      </c>
      <c r="B50" s="175" t="s">
        <v>502</v>
      </c>
      <c r="C50" s="74" t="s">
        <v>503</v>
      </c>
      <c r="D50" s="74" t="s">
        <v>504</v>
      </c>
      <c r="E50" s="52">
        <v>169</v>
      </c>
      <c r="F50" s="91">
        <v>44187</v>
      </c>
      <c r="G50" s="91">
        <v>44225</v>
      </c>
      <c r="H50" s="52">
        <v>84</v>
      </c>
      <c r="I50" s="159">
        <v>65340</v>
      </c>
      <c r="J50" s="63" t="s">
        <v>346</v>
      </c>
      <c r="K50" s="165" t="s">
        <v>505</v>
      </c>
      <c r="L50" s="171">
        <v>10</v>
      </c>
      <c r="M50" s="172" t="s">
        <v>329</v>
      </c>
      <c r="N50" s="174">
        <v>108072.22</v>
      </c>
    </row>
    <row r="51" spans="1:20" s="262" customFormat="1" ht="126.75" customHeight="1">
      <c r="A51" s="63">
        <v>45</v>
      </c>
      <c r="B51" s="154" t="s">
        <v>506</v>
      </c>
      <c r="C51" s="53" t="s">
        <v>507</v>
      </c>
      <c r="D51" s="55" t="s">
        <v>508</v>
      </c>
      <c r="E51" s="63">
        <v>190</v>
      </c>
      <c r="F51" s="87" t="s">
        <v>509</v>
      </c>
      <c r="G51" s="87">
        <v>44218</v>
      </c>
      <c r="H51" s="156">
        <v>60</v>
      </c>
      <c r="I51" s="159">
        <v>405900</v>
      </c>
      <c r="J51" s="63" t="s">
        <v>33</v>
      </c>
      <c r="K51" s="152" t="s">
        <v>510</v>
      </c>
      <c r="L51" s="158">
        <v>10</v>
      </c>
      <c r="M51" s="150" t="s">
        <v>329</v>
      </c>
      <c r="N51" s="174">
        <v>743385.74</v>
      </c>
    </row>
    <row r="52" spans="1:20" s="145" customFormat="1" ht="24" customHeight="1">
      <c r="A52" s="416">
        <f>A51</f>
        <v>45</v>
      </c>
      <c r="B52" s="418" t="s">
        <v>0</v>
      </c>
      <c r="C52" s="357"/>
      <c r="D52" s="357"/>
      <c r="E52" s="357"/>
      <c r="F52" s="357"/>
      <c r="G52" s="176"/>
      <c r="H52" s="177"/>
      <c r="I52" s="98">
        <f>I7+I9+I10+I11+I12+I13+I14+I15+I19+I22+I23+I30+I31+I32+I33+I18+I42+I43+I45+I8+I28+I51</f>
        <v>5632225</v>
      </c>
      <c r="J52" s="98" t="s">
        <v>33</v>
      </c>
      <c r="K52" s="178"/>
      <c r="L52" s="179"/>
      <c r="M52" s="180"/>
      <c r="N52" s="420">
        <f>SUM(N7:N51)</f>
        <v>21794454.859999999</v>
      </c>
      <c r="P52" s="181"/>
    </row>
    <row r="53" spans="1:20" s="145" customFormat="1" ht="23.25" customHeight="1">
      <c r="A53" s="417"/>
      <c r="B53" s="419"/>
      <c r="C53" s="358"/>
      <c r="D53" s="358"/>
      <c r="E53" s="358"/>
      <c r="F53" s="358"/>
      <c r="G53" s="103"/>
      <c r="H53" s="104"/>
      <c r="I53" s="102">
        <f>I16+I17+I20+I24+I25+I26+I29+I34+I35+I36+I37+I38+I39+I40+I41+I44+I21+I27+I46+I47+I48+I49+I50</f>
        <v>5764663</v>
      </c>
      <c r="J53" s="102" t="s">
        <v>346</v>
      </c>
      <c r="K53" s="182"/>
      <c r="L53" s="106"/>
      <c r="M53" s="183"/>
      <c r="N53" s="401"/>
      <c r="P53" s="184"/>
    </row>
    <row r="54" spans="1:20" s="263" customFormat="1" ht="21" customHeight="1">
      <c r="A54" s="421" t="s">
        <v>70</v>
      </c>
      <c r="B54" s="422"/>
      <c r="C54" s="422"/>
      <c r="D54" s="422"/>
      <c r="E54" s="422"/>
      <c r="F54" s="422"/>
      <c r="G54" s="422"/>
      <c r="H54" s="422"/>
      <c r="I54" s="422"/>
      <c r="J54" s="422"/>
      <c r="K54" s="422"/>
      <c r="L54" s="422"/>
      <c r="M54" s="422"/>
      <c r="N54" s="422"/>
    </row>
    <row r="55" spans="1:20" s="145" customFormat="1" ht="78" customHeight="1">
      <c r="A55" s="55" t="s">
        <v>206</v>
      </c>
      <c r="B55" s="154" t="s">
        <v>511</v>
      </c>
      <c r="C55" s="185" t="s">
        <v>512</v>
      </c>
      <c r="D55" s="61" t="s">
        <v>513</v>
      </c>
      <c r="E55" s="55" t="s">
        <v>514</v>
      </c>
      <c r="F55" s="55" t="s">
        <v>515</v>
      </c>
      <c r="G55" s="55" t="s">
        <v>516</v>
      </c>
      <c r="H55" s="55" t="s">
        <v>65</v>
      </c>
      <c r="I55" s="64">
        <v>450000</v>
      </c>
      <c r="J55" s="55" t="s">
        <v>346</v>
      </c>
      <c r="K55" s="186" t="s">
        <v>517</v>
      </c>
      <c r="L55" s="55" t="s">
        <v>35</v>
      </c>
      <c r="M55" s="55" t="s">
        <v>358</v>
      </c>
      <c r="N55" s="155">
        <v>1507879.48</v>
      </c>
    </row>
    <row r="56" spans="1:20" s="145" customFormat="1" ht="409.5">
      <c r="A56" s="55" t="s">
        <v>214</v>
      </c>
      <c r="B56" s="154" t="s">
        <v>518</v>
      </c>
      <c r="C56" s="185" t="s">
        <v>519</v>
      </c>
      <c r="D56" s="61" t="s">
        <v>520</v>
      </c>
      <c r="E56" s="55" t="s">
        <v>521</v>
      </c>
      <c r="F56" s="55" t="s">
        <v>858</v>
      </c>
      <c r="G56" s="55" t="s">
        <v>522</v>
      </c>
      <c r="H56" s="55" t="s">
        <v>298</v>
      </c>
      <c r="I56" s="64">
        <v>123000</v>
      </c>
      <c r="J56" s="55" t="s">
        <v>346</v>
      </c>
      <c r="K56" s="187" t="s">
        <v>523</v>
      </c>
      <c r="L56" s="55" t="s">
        <v>212</v>
      </c>
      <c r="M56" s="55" t="s">
        <v>34</v>
      </c>
      <c r="N56" s="155">
        <v>297935.53999999998</v>
      </c>
    </row>
    <row r="57" spans="1:20" s="145" customFormat="1" ht="84.75" customHeight="1">
      <c r="A57" s="55" t="s">
        <v>220</v>
      </c>
      <c r="B57" s="154" t="s">
        <v>524</v>
      </c>
      <c r="C57" s="185" t="s">
        <v>525</v>
      </c>
      <c r="D57" s="61" t="s">
        <v>526</v>
      </c>
      <c r="E57" s="55" t="s">
        <v>527</v>
      </c>
      <c r="F57" s="162" t="s">
        <v>891</v>
      </c>
      <c r="G57" s="55" t="s">
        <v>528</v>
      </c>
      <c r="H57" s="55" t="s">
        <v>529</v>
      </c>
      <c r="I57" s="64">
        <v>45900</v>
      </c>
      <c r="J57" s="55" t="s">
        <v>33</v>
      </c>
      <c r="K57" s="186" t="s">
        <v>530</v>
      </c>
      <c r="L57" s="55" t="s">
        <v>212</v>
      </c>
      <c r="M57" s="55" t="s">
        <v>34</v>
      </c>
      <c r="N57" s="155">
        <v>102546.17</v>
      </c>
      <c r="O57" s="406" t="s">
        <v>890</v>
      </c>
      <c r="P57" s="406"/>
      <c r="Q57" s="406"/>
      <c r="R57" s="406"/>
      <c r="S57" s="406"/>
      <c r="T57" s="406"/>
    </row>
    <row r="58" spans="1:20" s="145" customFormat="1" ht="96.75" customHeight="1">
      <c r="A58" s="55" t="s">
        <v>531</v>
      </c>
      <c r="B58" s="154" t="s">
        <v>532</v>
      </c>
      <c r="C58" s="185" t="s">
        <v>1</v>
      </c>
      <c r="D58" s="61" t="s">
        <v>533</v>
      </c>
      <c r="E58" s="55" t="s">
        <v>534</v>
      </c>
      <c r="F58" s="55" t="s">
        <v>535</v>
      </c>
      <c r="G58" s="55" t="s">
        <v>536</v>
      </c>
      <c r="H58" s="55" t="s">
        <v>537</v>
      </c>
      <c r="I58" s="64">
        <v>136171</v>
      </c>
      <c r="J58" s="55" t="s">
        <v>33</v>
      </c>
      <c r="K58" s="186" t="s">
        <v>538</v>
      </c>
      <c r="L58" s="55" t="s">
        <v>35</v>
      </c>
      <c r="M58" s="55" t="s">
        <v>358</v>
      </c>
      <c r="N58" s="155">
        <v>389454.98</v>
      </c>
    </row>
    <row r="59" spans="1:20" s="145" customFormat="1" ht="120">
      <c r="A59" s="55" t="s">
        <v>539</v>
      </c>
      <c r="B59" s="154" t="s">
        <v>56</v>
      </c>
      <c r="C59" s="185" t="s">
        <v>55</v>
      </c>
      <c r="D59" s="61" t="s">
        <v>54</v>
      </c>
      <c r="E59" s="55" t="s">
        <v>696</v>
      </c>
      <c r="F59" s="55" t="s">
        <v>536</v>
      </c>
      <c r="G59" s="55" t="s">
        <v>697</v>
      </c>
      <c r="H59" s="55" t="s">
        <v>65</v>
      </c>
      <c r="I59" s="64">
        <v>135000</v>
      </c>
      <c r="J59" s="55" t="s">
        <v>33</v>
      </c>
      <c r="K59" s="186" t="s">
        <v>698</v>
      </c>
      <c r="L59" s="55" t="s">
        <v>35</v>
      </c>
      <c r="M59" s="55" t="s">
        <v>358</v>
      </c>
      <c r="N59" s="155">
        <v>432239.94</v>
      </c>
    </row>
    <row r="60" spans="1:20" s="145" customFormat="1" ht="56.25" customHeight="1">
      <c r="A60" s="55" t="s">
        <v>546</v>
      </c>
      <c r="B60" s="154" t="s">
        <v>540</v>
      </c>
      <c r="C60" s="185" t="s">
        <v>144</v>
      </c>
      <c r="D60" s="61" t="s">
        <v>541</v>
      </c>
      <c r="E60" s="55" t="s">
        <v>542</v>
      </c>
      <c r="F60" s="55" t="s">
        <v>543</v>
      </c>
      <c r="G60" s="55" t="s">
        <v>544</v>
      </c>
      <c r="H60" s="55" t="s">
        <v>537</v>
      </c>
      <c r="I60" s="64">
        <v>120000</v>
      </c>
      <c r="J60" s="55" t="s">
        <v>346</v>
      </c>
      <c r="K60" s="186" t="s">
        <v>545</v>
      </c>
      <c r="L60" s="55" t="s">
        <v>35</v>
      </c>
      <c r="M60" s="55" t="s">
        <v>358</v>
      </c>
      <c r="N60" s="155">
        <v>354308.7</v>
      </c>
    </row>
    <row r="61" spans="1:20" s="194" customFormat="1" ht="249.75" customHeight="1">
      <c r="A61" s="188" t="s">
        <v>554</v>
      </c>
      <c r="B61" s="189" t="s">
        <v>547</v>
      </c>
      <c r="C61" s="190" t="s">
        <v>548</v>
      </c>
      <c r="D61" s="344" t="s">
        <v>549</v>
      </c>
      <c r="E61" s="188" t="s">
        <v>550</v>
      </c>
      <c r="F61" s="188" t="s">
        <v>551</v>
      </c>
      <c r="G61" s="188" t="s">
        <v>552</v>
      </c>
      <c r="H61" s="188" t="s">
        <v>529</v>
      </c>
      <c r="I61" s="191">
        <v>44450</v>
      </c>
      <c r="J61" s="188" t="s">
        <v>346</v>
      </c>
      <c r="K61" s="192" t="s">
        <v>553</v>
      </c>
      <c r="L61" s="188" t="s">
        <v>35</v>
      </c>
      <c r="M61" s="188" t="s">
        <v>358</v>
      </c>
      <c r="N61" s="193">
        <v>94508.94</v>
      </c>
      <c r="O61" s="194" t="s">
        <v>1069</v>
      </c>
    </row>
    <row r="62" spans="1:20" s="145" customFormat="1" ht="103.5" customHeight="1">
      <c r="A62" s="55" t="s">
        <v>559</v>
      </c>
      <c r="B62" s="154" t="s">
        <v>69</v>
      </c>
      <c r="C62" s="185" t="s">
        <v>68</v>
      </c>
      <c r="D62" s="61" t="s">
        <v>67</v>
      </c>
      <c r="E62" s="55" t="s">
        <v>555</v>
      </c>
      <c r="F62" s="55" t="s">
        <v>556</v>
      </c>
      <c r="G62" s="55" t="s">
        <v>557</v>
      </c>
      <c r="H62" s="55" t="s">
        <v>65</v>
      </c>
      <c r="I62" s="64">
        <v>44145</v>
      </c>
      <c r="J62" s="55" t="s">
        <v>33</v>
      </c>
      <c r="K62" s="186" t="s">
        <v>558</v>
      </c>
      <c r="L62" s="55" t="s">
        <v>35</v>
      </c>
      <c r="M62" s="55" t="s">
        <v>358</v>
      </c>
      <c r="N62" s="155">
        <v>159290.54999999999</v>
      </c>
      <c r="O62" s="369"/>
    </row>
    <row r="63" spans="1:20" s="145" customFormat="1" ht="41.25" customHeight="1">
      <c r="A63" s="55" t="s">
        <v>567</v>
      </c>
      <c r="B63" s="154" t="s">
        <v>560</v>
      </c>
      <c r="C63" s="185" t="s">
        <v>144</v>
      </c>
      <c r="D63" s="61" t="s">
        <v>561</v>
      </c>
      <c r="E63" s="55" t="s">
        <v>562</v>
      </c>
      <c r="F63" s="55" t="s">
        <v>556</v>
      </c>
      <c r="G63" s="55" t="s">
        <v>563</v>
      </c>
      <c r="H63" s="55" t="s">
        <v>65</v>
      </c>
      <c r="I63" s="64">
        <v>16700</v>
      </c>
      <c r="J63" s="55" t="s">
        <v>346</v>
      </c>
      <c r="K63" s="186" t="s">
        <v>564</v>
      </c>
      <c r="L63" s="55" t="s">
        <v>565</v>
      </c>
      <c r="M63" s="55" t="s">
        <v>566</v>
      </c>
      <c r="N63" s="155">
        <v>44474.8</v>
      </c>
    </row>
    <row r="64" spans="1:20" s="194" customFormat="1" ht="409.5">
      <c r="A64" s="55" t="s">
        <v>573</v>
      </c>
      <c r="B64" s="189" t="s">
        <v>568</v>
      </c>
      <c r="C64" s="190" t="s">
        <v>1</v>
      </c>
      <c r="D64" s="61" t="s">
        <v>569</v>
      </c>
      <c r="E64" s="55" t="s">
        <v>570</v>
      </c>
      <c r="F64" s="55" t="s">
        <v>563</v>
      </c>
      <c r="G64" s="188" t="s">
        <v>571</v>
      </c>
      <c r="H64" s="188" t="s">
        <v>65</v>
      </c>
      <c r="I64" s="191">
        <v>300000</v>
      </c>
      <c r="J64" s="188" t="s">
        <v>33</v>
      </c>
      <c r="K64" s="192" t="s">
        <v>572</v>
      </c>
      <c r="L64" s="188" t="s">
        <v>35</v>
      </c>
      <c r="M64" s="188" t="s">
        <v>358</v>
      </c>
      <c r="N64" s="193">
        <v>993414.87</v>
      </c>
    </row>
    <row r="65" spans="1:15" s="145" customFormat="1" ht="98.25" customHeight="1">
      <c r="A65" s="55" t="s">
        <v>579</v>
      </c>
      <c r="B65" s="154" t="s">
        <v>49</v>
      </c>
      <c r="C65" s="185" t="s">
        <v>580</v>
      </c>
      <c r="D65" s="61" t="s">
        <v>47</v>
      </c>
      <c r="E65" s="55" t="s">
        <v>581</v>
      </c>
      <c r="F65" s="55" t="s">
        <v>582</v>
      </c>
      <c r="G65" s="55" t="s">
        <v>557</v>
      </c>
      <c r="H65" s="55" t="s">
        <v>65</v>
      </c>
      <c r="I65" s="64">
        <v>110000</v>
      </c>
      <c r="J65" s="55" t="s">
        <v>346</v>
      </c>
      <c r="K65" s="186" t="s">
        <v>583</v>
      </c>
      <c r="L65" s="55" t="s">
        <v>212</v>
      </c>
      <c r="M65" s="55" t="s">
        <v>34</v>
      </c>
      <c r="N65" s="155">
        <v>266397.23</v>
      </c>
    </row>
    <row r="66" spans="1:15" s="145" customFormat="1" ht="81.75" customHeight="1">
      <c r="A66" s="55" t="s">
        <v>584</v>
      </c>
      <c r="B66" s="154" t="s">
        <v>585</v>
      </c>
      <c r="C66" s="185" t="s">
        <v>586</v>
      </c>
      <c r="D66" s="61" t="s">
        <v>587</v>
      </c>
      <c r="E66" s="55" t="s">
        <v>588</v>
      </c>
      <c r="F66" s="55" t="s">
        <v>589</v>
      </c>
      <c r="G66" s="55" t="s">
        <v>590</v>
      </c>
      <c r="H66" s="55" t="s">
        <v>591</v>
      </c>
      <c r="I66" s="64">
        <v>15000</v>
      </c>
      <c r="J66" s="55" t="s">
        <v>33</v>
      </c>
      <c r="K66" s="186" t="s">
        <v>592</v>
      </c>
      <c r="L66" s="55" t="s">
        <v>565</v>
      </c>
      <c r="M66" s="55" t="s">
        <v>566</v>
      </c>
      <c r="N66" s="155">
        <v>18916.259999999998</v>
      </c>
      <c r="O66" s="145" t="s">
        <v>889</v>
      </c>
    </row>
    <row r="67" spans="1:15" s="145" customFormat="1" ht="144.75" customHeight="1">
      <c r="A67" s="55" t="s">
        <v>593</v>
      </c>
      <c r="B67" s="154" t="s">
        <v>594</v>
      </c>
      <c r="C67" s="185" t="s">
        <v>222</v>
      </c>
      <c r="D67" s="61" t="s">
        <v>595</v>
      </c>
      <c r="E67" s="55" t="s">
        <v>596</v>
      </c>
      <c r="F67" s="55" t="s">
        <v>597</v>
      </c>
      <c r="G67" s="55" t="s">
        <v>598</v>
      </c>
      <c r="H67" s="55" t="s">
        <v>65</v>
      </c>
      <c r="I67" s="64">
        <v>320000</v>
      </c>
      <c r="J67" s="55" t="s">
        <v>346</v>
      </c>
      <c r="K67" s="186" t="s">
        <v>599</v>
      </c>
      <c r="L67" s="55" t="s">
        <v>35</v>
      </c>
      <c r="M67" s="55" t="s">
        <v>358</v>
      </c>
      <c r="N67" s="155">
        <v>730740.63</v>
      </c>
    </row>
    <row r="68" spans="1:15" s="145" customFormat="1" ht="264" customHeight="1">
      <c r="A68" s="55" t="s">
        <v>600</v>
      </c>
      <c r="B68" s="154" t="s">
        <v>601</v>
      </c>
      <c r="C68" s="185" t="s">
        <v>48</v>
      </c>
      <c r="D68" s="61" t="s">
        <v>602</v>
      </c>
      <c r="E68" s="55" t="s">
        <v>603</v>
      </c>
      <c r="F68" s="55" t="s">
        <v>604</v>
      </c>
      <c r="G68" s="55" t="s">
        <v>605</v>
      </c>
      <c r="H68" s="55" t="s">
        <v>65</v>
      </c>
      <c r="I68" s="64">
        <v>231300</v>
      </c>
      <c r="J68" s="55" t="s">
        <v>33</v>
      </c>
      <c r="K68" s="186" t="s">
        <v>606</v>
      </c>
      <c r="L68" s="55" t="s">
        <v>607</v>
      </c>
      <c r="M68" s="55" t="s">
        <v>608</v>
      </c>
      <c r="N68" s="155">
        <v>629386.86</v>
      </c>
    </row>
    <row r="69" spans="1:15" s="145" customFormat="1" ht="60.75" customHeight="1">
      <c r="A69" s="55" t="s">
        <v>609</v>
      </c>
      <c r="B69" s="154" t="s">
        <v>610</v>
      </c>
      <c r="C69" s="185" t="s">
        <v>3</v>
      </c>
      <c r="D69" s="61" t="s">
        <v>611</v>
      </c>
      <c r="E69" s="55" t="s">
        <v>612</v>
      </c>
      <c r="F69" s="55" t="s">
        <v>613</v>
      </c>
      <c r="G69" s="55" t="s">
        <v>614</v>
      </c>
      <c r="H69" s="55" t="s">
        <v>65</v>
      </c>
      <c r="I69" s="64">
        <v>138021</v>
      </c>
      <c r="J69" s="55" t="s">
        <v>346</v>
      </c>
      <c r="K69" s="186" t="s">
        <v>615</v>
      </c>
      <c r="L69" s="55" t="s">
        <v>35</v>
      </c>
      <c r="M69" s="55" t="s">
        <v>358</v>
      </c>
      <c r="N69" s="206">
        <v>317649.84000000003</v>
      </c>
    </row>
    <row r="70" spans="1:15" s="194" customFormat="1" ht="93.75" customHeight="1">
      <c r="A70" s="55" t="s">
        <v>616</v>
      </c>
      <c r="B70" s="195" t="s">
        <v>617</v>
      </c>
      <c r="C70" s="190" t="s">
        <v>222</v>
      </c>
      <c r="D70" s="109" t="s">
        <v>618</v>
      </c>
      <c r="E70" s="111" t="s">
        <v>619</v>
      </c>
      <c r="F70" s="110">
        <v>43840</v>
      </c>
      <c r="G70" s="201">
        <v>43844</v>
      </c>
      <c r="H70" s="196">
        <v>60</v>
      </c>
      <c r="I70" s="191">
        <v>530052.48</v>
      </c>
      <c r="J70" s="198" t="s">
        <v>33</v>
      </c>
      <c r="K70" s="192" t="s">
        <v>620</v>
      </c>
      <c r="L70" s="202">
        <v>0.1</v>
      </c>
      <c r="M70" s="202">
        <v>0.03</v>
      </c>
      <c r="N70" s="206">
        <v>1730348.15</v>
      </c>
    </row>
    <row r="71" spans="1:15" s="145" customFormat="1" ht="64.5" customHeight="1">
      <c r="A71" s="55" t="s">
        <v>937</v>
      </c>
      <c r="B71" s="205" t="s">
        <v>626</v>
      </c>
      <c r="C71" s="185" t="s">
        <v>3</v>
      </c>
      <c r="D71" s="109" t="s">
        <v>627</v>
      </c>
      <c r="E71" s="111" t="s">
        <v>628</v>
      </c>
      <c r="F71" s="110">
        <v>43843</v>
      </c>
      <c r="G71" s="110">
        <v>43852</v>
      </c>
      <c r="H71" s="111">
        <v>57</v>
      </c>
      <c r="I71" s="64">
        <v>17272.8</v>
      </c>
      <c r="J71" s="63" t="s">
        <v>33</v>
      </c>
      <c r="K71" s="186" t="s">
        <v>629</v>
      </c>
      <c r="L71" s="117">
        <v>0.12</v>
      </c>
      <c r="M71" s="117">
        <v>0.05</v>
      </c>
      <c r="N71" s="206">
        <v>41657.99</v>
      </c>
    </row>
    <row r="72" spans="1:15" s="145" customFormat="1" ht="93.75" customHeight="1">
      <c r="A72" s="55" t="s">
        <v>938</v>
      </c>
      <c r="B72" s="205" t="s">
        <v>637</v>
      </c>
      <c r="C72" s="185" t="s">
        <v>144</v>
      </c>
      <c r="D72" s="109" t="s">
        <v>638</v>
      </c>
      <c r="E72" s="111" t="s">
        <v>639</v>
      </c>
      <c r="F72" s="111" t="s">
        <v>634</v>
      </c>
      <c r="G72" s="111" t="s">
        <v>640</v>
      </c>
      <c r="H72" s="111" t="s">
        <v>58</v>
      </c>
      <c r="I72" s="64">
        <v>134199</v>
      </c>
      <c r="J72" s="63" t="s">
        <v>33</v>
      </c>
      <c r="K72" s="186" t="s">
        <v>641</v>
      </c>
      <c r="L72" s="111" t="s">
        <v>35</v>
      </c>
      <c r="M72" s="111" t="s">
        <v>358</v>
      </c>
      <c r="N72" s="206">
        <v>431070.32</v>
      </c>
    </row>
    <row r="73" spans="1:15" s="145" customFormat="1" ht="178.5" customHeight="1">
      <c r="A73" s="55" t="s">
        <v>939</v>
      </c>
      <c r="B73" s="205" t="s">
        <v>63</v>
      </c>
      <c r="C73" s="185" t="s">
        <v>642</v>
      </c>
      <c r="D73" s="109" t="s">
        <v>61</v>
      </c>
      <c r="E73" s="111" t="s">
        <v>643</v>
      </c>
      <c r="F73" s="111" t="s">
        <v>634</v>
      </c>
      <c r="G73" s="111" t="s">
        <v>640</v>
      </c>
      <c r="H73" s="111" t="s">
        <v>65</v>
      </c>
      <c r="I73" s="64">
        <v>180000</v>
      </c>
      <c r="J73" s="63" t="s">
        <v>346</v>
      </c>
      <c r="K73" s="186" t="s">
        <v>644</v>
      </c>
      <c r="L73" s="111" t="s">
        <v>35</v>
      </c>
      <c r="M73" s="111" t="s">
        <v>358</v>
      </c>
      <c r="N73" s="206">
        <v>546526.15</v>
      </c>
    </row>
    <row r="74" spans="1:15" s="145" customFormat="1" ht="147" customHeight="1">
      <c r="A74" s="55" t="s">
        <v>940</v>
      </c>
      <c r="B74" s="205" t="s">
        <v>630</v>
      </c>
      <c r="C74" s="185" t="s">
        <v>631</v>
      </c>
      <c r="D74" s="109" t="s">
        <v>632</v>
      </c>
      <c r="E74" s="111" t="s">
        <v>633</v>
      </c>
      <c r="F74" s="111" t="s">
        <v>634</v>
      </c>
      <c r="G74" s="111" t="s">
        <v>635</v>
      </c>
      <c r="H74" s="111" t="s">
        <v>65</v>
      </c>
      <c r="I74" s="64">
        <v>100000</v>
      </c>
      <c r="J74" s="63" t="s">
        <v>33</v>
      </c>
      <c r="K74" s="186" t="s">
        <v>636</v>
      </c>
      <c r="L74" s="111" t="s">
        <v>565</v>
      </c>
      <c r="M74" s="111" t="s">
        <v>566</v>
      </c>
      <c r="N74" s="206">
        <v>314743.45</v>
      </c>
    </row>
    <row r="75" spans="1:15" s="145" customFormat="1" ht="68.25" customHeight="1">
      <c r="A75" s="55" t="s">
        <v>941</v>
      </c>
      <c r="B75" s="205" t="s">
        <v>646</v>
      </c>
      <c r="C75" s="185" t="s">
        <v>144</v>
      </c>
      <c r="D75" s="109" t="s">
        <v>647</v>
      </c>
      <c r="E75" s="111" t="s">
        <v>648</v>
      </c>
      <c r="F75" s="111" t="s">
        <v>649</v>
      </c>
      <c r="G75" s="111" t="s">
        <v>650</v>
      </c>
      <c r="H75" s="111" t="s">
        <v>65</v>
      </c>
      <c r="I75" s="64">
        <v>36000</v>
      </c>
      <c r="J75" s="63" t="s">
        <v>346</v>
      </c>
      <c r="K75" s="186" t="s">
        <v>651</v>
      </c>
      <c r="L75" s="111" t="s">
        <v>35</v>
      </c>
      <c r="M75" s="111" t="s">
        <v>358</v>
      </c>
      <c r="N75" s="206">
        <v>69956.78</v>
      </c>
    </row>
    <row r="76" spans="1:15" s="194" customFormat="1" ht="113.25" customHeight="1">
      <c r="A76" s="55" t="s">
        <v>645</v>
      </c>
      <c r="B76" s="195" t="s">
        <v>653</v>
      </c>
      <c r="C76" s="190" t="s">
        <v>179</v>
      </c>
      <c r="D76" s="109" t="s">
        <v>654</v>
      </c>
      <c r="E76" s="111" t="s">
        <v>659</v>
      </c>
      <c r="F76" s="111" t="s">
        <v>660</v>
      </c>
      <c r="G76" s="196" t="s">
        <v>661</v>
      </c>
      <c r="H76" s="196" t="s">
        <v>65</v>
      </c>
      <c r="I76" s="191">
        <v>264900</v>
      </c>
      <c r="J76" s="198" t="s">
        <v>33</v>
      </c>
      <c r="K76" s="192" t="s">
        <v>662</v>
      </c>
      <c r="L76" s="196" t="s">
        <v>35</v>
      </c>
      <c r="M76" s="196" t="s">
        <v>358</v>
      </c>
      <c r="N76" s="200">
        <v>799248.27</v>
      </c>
    </row>
    <row r="77" spans="1:15" s="194" customFormat="1" ht="69" customHeight="1">
      <c r="A77" s="55" t="s">
        <v>652</v>
      </c>
      <c r="B77" s="195" t="s">
        <v>236</v>
      </c>
      <c r="C77" s="190" t="s">
        <v>179</v>
      </c>
      <c r="D77" s="109" t="s">
        <v>237</v>
      </c>
      <c r="E77" s="111" t="s">
        <v>664</v>
      </c>
      <c r="F77" s="111" t="s">
        <v>665</v>
      </c>
      <c r="G77" s="196" t="s">
        <v>666</v>
      </c>
      <c r="H77" s="196" t="s">
        <v>65</v>
      </c>
      <c r="I77" s="191">
        <v>72725.399999999994</v>
      </c>
      <c r="J77" s="198" t="s">
        <v>33</v>
      </c>
      <c r="K77" s="192" t="s">
        <v>667</v>
      </c>
      <c r="L77" s="196" t="s">
        <v>35</v>
      </c>
      <c r="M77" s="196" t="s">
        <v>358</v>
      </c>
      <c r="N77" s="200">
        <v>183312.6</v>
      </c>
    </row>
    <row r="78" spans="1:15" s="145" customFormat="1" ht="330">
      <c r="A78" s="55" t="s">
        <v>591</v>
      </c>
      <c r="B78" s="205" t="s">
        <v>221</v>
      </c>
      <c r="C78" s="185" t="s">
        <v>222</v>
      </c>
      <c r="D78" s="109" t="s">
        <v>223</v>
      </c>
      <c r="E78" s="111" t="s">
        <v>669</v>
      </c>
      <c r="F78" s="111" t="s">
        <v>670</v>
      </c>
      <c r="G78" s="111" t="s">
        <v>671</v>
      </c>
      <c r="H78" s="111" t="s">
        <v>624</v>
      </c>
      <c r="I78" s="64">
        <v>316076</v>
      </c>
      <c r="J78" s="63" t="s">
        <v>33</v>
      </c>
      <c r="K78" s="186" t="s">
        <v>672</v>
      </c>
      <c r="L78" s="111" t="s">
        <v>35</v>
      </c>
      <c r="M78" s="111" t="s">
        <v>358</v>
      </c>
      <c r="N78" s="206">
        <v>1051771.83</v>
      </c>
    </row>
    <row r="79" spans="1:15" s="145" customFormat="1" ht="75">
      <c r="A79" s="55" t="s">
        <v>663</v>
      </c>
      <c r="B79" s="205" t="s">
        <v>679</v>
      </c>
      <c r="C79" s="185" t="s">
        <v>208</v>
      </c>
      <c r="D79" s="109" t="s">
        <v>680</v>
      </c>
      <c r="E79" s="111" t="s">
        <v>681</v>
      </c>
      <c r="F79" s="111" t="s">
        <v>670</v>
      </c>
      <c r="G79" s="111" t="s">
        <v>682</v>
      </c>
      <c r="H79" s="111" t="s">
        <v>65</v>
      </c>
      <c r="I79" s="64">
        <v>89380.800000000003</v>
      </c>
      <c r="J79" s="63" t="s">
        <v>33</v>
      </c>
      <c r="K79" s="186" t="s">
        <v>683</v>
      </c>
      <c r="L79" s="111" t="s">
        <v>35</v>
      </c>
      <c r="M79" s="111" t="s">
        <v>358</v>
      </c>
      <c r="N79" s="206">
        <v>263652.74</v>
      </c>
    </row>
    <row r="80" spans="1:15" s="145" customFormat="1" ht="180">
      <c r="A80" s="55" t="s">
        <v>668</v>
      </c>
      <c r="B80" s="205" t="s">
        <v>688</v>
      </c>
      <c r="C80" s="185" t="s">
        <v>689</v>
      </c>
      <c r="D80" s="109" t="s">
        <v>690</v>
      </c>
      <c r="E80" s="111" t="s">
        <v>691</v>
      </c>
      <c r="F80" s="111" t="s">
        <v>692</v>
      </c>
      <c r="G80" s="111" t="s">
        <v>693</v>
      </c>
      <c r="H80" s="111" t="s">
        <v>694</v>
      </c>
      <c r="I80" s="64">
        <v>107527.05</v>
      </c>
      <c r="J80" s="63" t="s">
        <v>346</v>
      </c>
      <c r="K80" s="186" t="s">
        <v>695</v>
      </c>
      <c r="L80" s="111" t="s">
        <v>35</v>
      </c>
      <c r="M80" s="111" t="s">
        <v>358</v>
      </c>
      <c r="N80" s="206">
        <v>211991.8</v>
      </c>
    </row>
    <row r="81" spans="1:14" s="194" customFormat="1" ht="127.5" customHeight="1">
      <c r="A81" s="55" t="s">
        <v>673</v>
      </c>
      <c r="B81" s="195" t="s">
        <v>56</v>
      </c>
      <c r="C81" s="190" t="s">
        <v>55</v>
      </c>
      <c r="D81" s="109" t="s">
        <v>54</v>
      </c>
      <c r="E81" s="111" t="s">
        <v>699</v>
      </c>
      <c r="F81" s="111" t="s">
        <v>671</v>
      </c>
      <c r="G81" s="196" t="s">
        <v>682</v>
      </c>
      <c r="H81" s="196" t="s">
        <v>624</v>
      </c>
      <c r="I81" s="191">
        <v>419553</v>
      </c>
      <c r="J81" s="198" t="s">
        <v>33</v>
      </c>
      <c r="K81" s="192" t="s">
        <v>700</v>
      </c>
      <c r="L81" s="196" t="s">
        <v>35</v>
      </c>
      <c r="M81" s="196" t="s">
        <v>358</v>
      </c>
      <c r="N81" s="200">
        <v>1318631.5</v>
      </c>
    </row>
    <row r="82" spans="1:14" s="194" customFormat="1" ht="409.5">
      <c r="A82" s="55" t="s">
        <v>678</v>
      </c>
      <c r="B82" s="195" t="s">
        <v>574</v>
      </c>
      <c r="C82" s="190" t="s">
        <v>1</v>
      </c>
      <c r="D82" s="109" t="s">
        <v>569</v>
      </c>
      <c r="E82" s="111" t="s">
        <v>575</v>
      </c>
      <c r="F82" s="111" t="s">
        <v>576</v>
      </c>
      <c r="G82" s="196" t="s">
        <v>577</v>
      </c>
      <c r="H82" s="196" t="s">
        <v>65</v>
      </c>
      <c r="I82" s="197">
        <v>200000</v>
      </c>
      <c r="J82" s="198" t="s">
        <v>33</v>
      </c>
      <c r="K82" s="199" t="s">
        <v>578</v>
      </c>
      <c r="L82" s="196" t="s">
        <v>35</v>
      </c>
      <c r="M82" s="196" t="s">
        <v>358</v>
      </c>
      <c r="N82" s="200">
        <v>349569.77</v>
      </c>
    </row>
    <row r="83" spans="1:14" s="145" customFormat="1" ht="90">
      <c r="A83" s="55" t="s">
        <v>684</v>
      </c>
      <c r="B83" s="205" t="s">
        <v>708</v>
      </c>
      <c r="C83" s="185" t="s">
        <v>709</v>
      </c>
      <c r="D83" s="109" t="s">
        <v>710</v>
      </c>
      <c r="E83" s="111" t="s">
        <v>711</v>
      </c>
      <c r="F83" s="111" t="s">
        <v>576</v>
      </c>
      <c r="G83" s="111" t="s">
        <v>712</v>
      </c>
      <c r="H83" s="111" t="s">
        <v>65</v>
      </c>
      <c r="I83" s="208">
        <v>202000</v>
      </c>
      <c r="J83" s="63" t="s">
        <v>33</v>
      </c>
      <c r="K83" s="186" t="s">
        <v>713</v>
      </c>
      <c r="L83" s="111" t="s">
        <v>35</v>
      </c>
      <c r="M83" s="111" t="s">
        <v>358</v>
      </c>
      <c r="N83" s="206">
        <v>563028.68999999994</v>
      </c>
    </row>
    <row r="84" spans="1:14" s="145" customFormat="1" ht="63">
      <c r="A84" s="55" t="s">
        <v>687</v>
      </c>
      <c r="B84" s="205" t="s">
        <v>718</v>
      </c>
      <c r="C84" s="185" t="s">
        <v>144</v>
      </c>
      <c r="D84" s="109" t="s">
        <v>561</v>
      </c>
      <c r="E84" s="111" t="s">
        <v>719</v>
      </c>
      <c r="F84" s="111" t="s">
        <v>712</v>
      </c>
      <c r="G84" s="111" t="s">
        <v>720</v>
      </c>
      <c r="H84" s="111" t="s">
        <v>65</v>
      </c>
      <c r="I84" s="208">
        <v>15000</v>
      </c>
      <c r="J84" s="63" t="s">
        <v>346</v>
      </c>
      <c r="K84" s="186" t="s">
        <v>721</v>
      </c>
      <c r="L84" s="111" t="s">
        <v>35</v>
      </c>
      <c r="M84" s="111" t="s">
        <v>358</v>
      </c>
      <c r="N84" s="206">
        <v>32915.33</v>
      </c>
    </row>
    <row r="85" spans="1:14" s="194" customFormat="1" ht="105">
      <c r="A85" s="55" t="s">
        <v>942</v>
      </c>
      <c r="B85" s="195" t="s">
        <v>56</v>
      </c>
      <c r="C85" s="190" t="s">
        <v>55</v>
      </c>
      <c r="D85" s="109" t="s">
        <v>54</v>
      </c>
      <c r="E85" s="111" t="s">
        <v>702</v>
      </c>
      <c r="F85" s="111" t="s">
        <v>703</v>
      </c>
      <c r="G85" s="196" t="s">
        <v>704</v>
      </c>
      <c r="H85" s="196" t="s">
        <v>705</v>
      </c>
      <c r="I85" s="197">
        <v>139500</v>
      </c>
      <c r="J85" s="198" t="s">
        <v>33</v>
      </c>
      <c r="K85" s="192" t="s">
        <v>706</v>
      </c>
      <c r="L85" s="196" t="s">
        <v>35</v>
      </c>
      <c r="M85" s="196" t="s">
        <v>358</v>
      </c>
      <c r="N85" s="200">
        <v>352964.89</v>
      </c>
    </row>
    <row r="86" spans="1:14" s="145" customFormat="1" ht="63">
      <c r="A86" s="55" t="s">
        <v>943</v>
      </c>
      <c r="B86" s="205" t="s">
        <v>723</v>
      </c>
      <c r="C86" s="185" t="s">
        <v>5</v>
      </c>
      <c r="D86" s="109" t="s">
        <v>724</v>
      </c>
      <c r="E86" s="111" t="s">
        <v>725</v>
      </c>
      <c r="F86" s="111" t="s">
        <v>726</v>
      </c>
      <c r="G86" s="111" t="s">
        <v>676</v>
      </c>
      <c r="H86" s="111" t="s">
        <v>58</v>
      </c>
      <c r="I86" s="208">
        <v>13320</v>
      </c>
      <c r="J86" s="63" t="s">
        <v>33</v>
      </c>
      <c r="K86" s="186" t="s">
        <v>727</v>
      </c>
      <c r="L86" s="111" t="s">
        <v>35</v>
      </c>
      <c r="M86" s="111" t="s">
        <v>358</v>
      </c>
      <c r="N86" s="206">
        <v>24756.2</v>
      </c>
    </row>
    <row r="87" spans="1:14" s="145" customFormat="1" ht="409.5">
      <c r="A87" s="55" t="s">
        <v>701</v>
      </c>
      <c r="B87" s="205" t="s">
        <v>221</v>
      </c>
      <c r="C87" s="185" t="s">
        <v>222</v>
      </c>
      <c r="D87" s="109" t="s">
        <v>223</v>
      </c>
      <c r="E87" s="111" t="s">
        <v>674</v>
      </c>
      <c r="F87" s="111" t="s">
        <v>675</v>
      </c>
      <c r="G87" s="111" t="s">
        <v>676</v>
      </c>
      <c r="H87" s="111" t="s">
        <v>624</v>
      </c>
      <c r="I87" s="208">
        <v>1350000</v>
      </c>
      <c r="J87" s="63" t="s">
        <v>33</v>
      </c>
      <c r="K87" s="209" t="s">
        <v>677</v>
      </c>
      <c r="L87" s="111" t="s">
        <v>35</v>
      </c>
      <c r="M87" s="111" t="s">
        <v>358</v>
      </c>
      <c r="N87" s="206">
        <v>3431270.8</v>
      </c>
    </row>
    <row r="88" spans="1:14" s="145" customFormat="1" ht="63">
      <c r="A88" s="55" t="s">
        <v>707</v>
      </c>
      <c r="B88" s="205" t="s">
        <v>729</v>
      </c>
      <c r="C88" s="185" t="s">
        <v>55</v>
      </c>
      <c r="D88" s="109" t="s">
        <v>730</v>
      </c>
      <c r="E88" s="111" t="s">
        <v>731</v>
      </c>
      <c r="F88" s="111" t="s">
        <v>732</v>
      </c>
      <c r="G88" s="111" t="s">
        <v>733</v>
      </c>
      <c r="H88" s="111" t="s">
        <v>65</v>
      </c>
      <c r="I88" s="208">
        <v>39661</v>
      </c>
      <c r="J88" s="63" t="s">
        <v>33</v>
      </c>
      <c r="K88" s="186" t="s">
        <v>734</v>
      </c>
      <c r="L88" s="111" t="s">
        <v>35</v>
      </c>
      <c r="M88" s="111" t="s">
        <v>358</v>
      </c>
      <c r="N88" s="206">
        <v>84517.38</v>
      </c>
    </row>
    <row r="89" spans="1:14" s="145" customFormat="1" ht="75">
      <c r="A89" s="55" t="s">
        <v>529</v>
      </c>
      <c r="B89" s="205" t="s">
        <v>736</v>
      </c>
      <c r="C89" s="185" t="s">
        <v>55</v>
      </c>
      <c r="D89" s="109" t="s">
        <v>737</v>
      </c>
      <c r="E89" s="111" t="s">
        <v>738</v>
      </c>
      <c r="F89" s="111" t="s">
        <v>739</v>
      </c>
      <c r="G89" s="110">
        <v>44148</v>
      </c>
      <c r="H89" s="111" t="s">
        <v>65</v>
      </c>
      <c r="I89" s="208">
        <v>76500</v>
      </c>
      <c r="J89" s="63" t="s">
        <v>33</v>
      </c>
      <c r="K89" s="186" t="s">
        <v>740</v>
      </c>
      <c r="L89" s="111" t="s">
        <v>35</v>
      </c>
      <c r="M89" s="111" t="s">
        <v>358</v>
      </c>
      <c r="N89" s="206">
        <v>169573.5</v>
      </c>
    </row>
    <row r="90" spans="1:14" s="194" customFormat="1" ht="135">
      <c r="A90" s="55" t="s">
        <v>58</v>
      </c>
      <c r="B90" s="195" t="s">
        <v>617</v>
      </c>
      <c r="C90" s="203" t="s">
        <v>621</v>
      </c>
      <c r="D90" s="109" t="s">
        <v>622</v>
      </c>
      <c r="E90" s="111" t="s">
        <v>623</v>
      </c>
      <c r="F90" s="111" t="s">
        <v>231</v>
      </c>
      <c r="G90" s="196" t="s">
        <v>232</v>
      </c>
      <c r="H90" s="196" t="s">
        <v>624</v>
      </c>
      <c r="I90" s="197">
        <v>240717.97</v>
      </c>
      <c r="J90" s="198" t="s">
        <v>33</v>
      </c>
      <c r="K90" s="204" t="s">
        <v>625</v>
      </c>
      <c r="L90" s="196" t="s">
        <v>35</v>
      </c>
      <c r="M90" s="196" t="s">
        <v>358</v>
      </c>
      <c r="N90" s="200">
        <v>638941</v>
      </c>
    </row>
    <row r="91" spans="1:14" s="145" customFormat="1" ht="360">
      <c r="A91" s="55" t="s">
        <v>722</v>
      </c>
      <c r="B91" s="205" t="s">
        <v>207</v>
      </c>
      <c r="C91" s="185" t="s">
        <v>208</v>
      </c>
      <c r="D91" s="109" t="s">
        <v>680</v>
      </c>
      <c r="E91" s="111" t="s">
        <v>685</v>
      </c>
      <c r="F91" s="111" t="s">
        <v>656</v>
      </c>
      <c r="G91" s="110">
        <v>44209</v>
      </c>
      <c r="H91" s="111" t="s">
        <v>65</v>
      </c>
      <c r="I91" s="113">
        <v>851000</v>
      </c>
      <c r="J91" s="63" t="s">
        <v>33</v>
      </c>
      <c r="K91" s="210" t="s">
        <v>686</v>
      </c>
      <c r="L91" s="111" t="s">
        <v>35</v>
      </c>
      <c r="M91" s="111" t="s">
        <v>358</v>
      </c>
      <c r="N91" s="206">
        <v>1348692.92</v>
      </c>
    </row>
    <row r="92" spans="1:14" s="194" customFormat="1" ht="104.25" customHeight="1">
      <c r="A92" s="55" t="s">
        <v>728</v>
      </c>
      <c r="B92" s="195" t="s">
        <v>653</v>
      </c>
      <c r="C92" s="190" t="s">
        <v>179</v>
      </c>
      <c r="D92" s="109" t="s">
        <v>654</v>
      </c>
      <c r="E92" s="111" t="s">
        <v>655</v>
      </c>
      <c r="F92" s="111" t="s">
        <v>656</v>
      </c>
      <c r="G92" s="196" t="s">
        <v>657</v>
      </c>
      <c r="H92" s="196" t="s">
        <v>65</v>
      </c>
      <c r="I92" s="114">
        <v>123360</v>
      </c>
      <c r="J92" s="198" t="s">
        <v>33</v>
      </c>
      <c r="K92" s="207" t="s">
        <v>658</v>
      </c>
      <c r="L92" s="196" t="s">
        <v>35</v>
      </c>
      <c r="M92" s="196" t="s">
        <v>358</v>
      </c>
      <c r="N92" s="200">
        <v>303831.15999999997</v>
      </c>
    </row>
    <row r="93" spans="1:14" s="145" customFormat="1" ht="90">
      <c r="A93" s="55" t="s">
        <v>735</v>
      </c>
      <c r="B93" s="205" t="s">
        <v>708</v>
      </c>
      <c r="C93" s="111" t="s">
        <v>709</v>
      </c>
      <c r="D93" s="109" t="s">
        <v>710</v>
      </c>
      <c r="E93" s="111" t="s">
        <v>714</v>
      </c>
      <c r="F93" s="111" t="s">
        <v>656</v>
      </c>
      <c r="G93" s="111" t="s">
        <v>657</v>
      </c>
      <c r="H93" s="111" t="s">
        <v>65</v>
      </c>
      <c r="I93" s="113">
        <v>1160000</v>
      </c>
      <c r="J93" s="63" t="s">
        <v>33</v>
      </c>
      <c r="K93" s="210" t="s">
        <v>715</v>
      </c>
      <c r="L93" s="111" t="s">
        <v>716</v>
      </c>
      <c r="M93" s="111" t="s">
        <v>717</v>
      </c>
      <c r="N93" s="206">
        <v>2840903.46</v>
      </c>
    </row>
    <row r="94" spans="1:14" s="145" customFormat="1" ht="276.75" customHeight="1">
      <c r="A94" s="55" t="s">
        <v>741</v>
      </c>
      <c r="B94" s="205" t="s">
        <v>742</v>
      </c>
      <c r="C94" s="211" t="s">
        <v>743</v>
      </c>
      <c r="D94" s="109" t="s">
        <v>744</v>
      </c>
      <c r="E94" s="111" t="s">
        <v>745</v>
      </c>
      <c r="F94" s="211" t="s">
        <v>657</v>
      </c>
      <c r="G94" s="211" t="s">
        <v>746</v>
      </c>
      <c r="H94" s="211" t="s">
        <v>58</v>
      </c>
      <c r="I94" s="119">
        <v>21318.46</v>
      </c>
      <c r="J94" s="72" t="s">
        <v>33</v>
      </c>
      <c r="K94" s="212" t="s">
        <v>747</v>
      </c>
      <c r="L94" s="213">
        <v>0.11</v>
      </c>
      <c r="M94" s="213">
        <v>0.04</v>
      </c>
      <c r="N94" s="206">
        <v>27124</v>
      </c>
    </row>
    <row r="95" spans="1:14" s="79" customFormat="1" ht="120">
      <c r="A95" s="55" t="s">
        <v>748</v>
      </c>
      <c r="B95" s="205" t="s">
        <v>749</v>
      </c>
      <c r="C95" s="185" t="s">
        <v>750</v>
      </c>
      <c r="D95" s="109" t="s">
        <v>751</v>
      </c>
      <c r="E95" s="115" t="s">
        <v>752</v>
      </c>
      <c r="F95" s="110">
        <v>44188</v>
      </c>
      <c r="G95" s="110">
        <v>44237</v>
      </c>
      <c r="H95" s="111">
        <v>60</v>
      </c>
      <c r="I95" s="208">
        <v>377489.78</v>
      </c>
      <c r="J95" s="72" t="s">
        <v>33</v>
      </c>
      <c r="K95" s="210" t="s">
        <v>753</v>
      </c>
      <c r="L95" s="117">
        <v>0.1</v>
      </c>
      <c r="M95" s="117">
        <v>0.03</v>
      </c>
      <c r="N95" s="214">
        <v>667211.96</v>
      </c>
    </row>
    <row r="96" spans="1:14" s="79" customFormat="1" ht="120">
      <c r="A96" s="55" t="s">
        <v>754</v>
      </c>
      <c r="B96" s="205" t="s">
        <v>755</v>
      </c>
      <c r="C96" s="211" t="s">
        <v>756</v>
      </c>
      <c r="D96" s="109" t="s">
        <v>751</v>
      </c>
      <c r="E96" s="115" t="s">
        <v>757</v>
      </c>
      <c r="F96" s="110">
        <v>44193</v>
      </c>
      <c r="G96" s="110">
        <v>44253</v>
      </c>
      <c r="H96" s="111">
        <v>60</v>
      </c>
      <c r="I96" s="208">
        <v>62480</v>
      </c>
      <c r="J96" s="72" t="s">
        <v>33</v>
      </c>
      <c r="K96" s="215" t="s">
        <v>758</v>
      </c>
      <c r="L96" s="117">
        <v>0.1</v>
      </c>
      <c r="M96" s="117">
        <v>0.03</v>
      </c>
      <c r="N96" s="214">
        <v>127282.36</v>
      </c>
    </row>
    <row r="97" spans="1:15" s="79" customFormat="1" ht="63">
      <c r="A97" s="55" t="s">
        <v>944</v>
      </c>
      <c r="B97" s="205" t="s">
        <v>759</v>
      </c>
      <c r="C97" s="111" t="s">
        <v>760</v>
      </c>
      <c r="D97" s="109" t="s">
        <v>761</v>
      </c>
      <c r="E97" s="115" t="s">
        <v>762</v>
      </c>
      <c r="F97" s="110">
        <v>44236</v>
      </c>
      <c r="G97" s="110">
        <v>44251</v>
      </c>
      <c r="H97" s="111">
        <v>14</v>
      </c>
      <c r="I97" s="208">
        <v>16700</v>
      </c>
      <c r="J97" s="72" t="s">
        <v>346</v>
      </c>
      <c r="K97" s="210" t="s">
        <v>763</v>
      </c>
      <c r="L97" s="117">
        <v>0.12</v>
      </c>
      <c r="M97" s="117">
        <v>0.05</v>
      </c>
      <c r="N97" s="216">
        <v>12229.72</v>
      </c>
      <c r="O97" s="79" t="s">
        <v>1070</v>
      </c>
    </row>
    <row r="98" spans="1:15" s="79" customFormat="1" ht="130.5" customHeight="1">
      <c r="A98" s="55" t="s">
        <v>945</v>
      </c>
      <c r="B98" s="205" t="s">
        <v>764</v>
      </c>
      <c r="C98" s="111" t="s">
        <v>765</v>
      </c>
      <c r="D98" s="109" t="s">
        <v>766</v>
      </c>
      <c r="E98" s="115" t="s">
        <v>767</v>
      </c>
      <c r="F98" s="110">
        <v>44236</v>
      </c>
      <c r="G98" s="110">
        <v>44258</v>
      </c>
      <c r="H98" s="111">
        <v>60</v>
      </c>
      <c r="I98" s="208">
        <v>151650</v>
      </c>
      <c r="J98" s="72" t="s">
        <v>33</v>
      </c>
      <c r="K98" s="217" t="s">
        <v>768</v>
      </c>
      <c r="L98" s="117">
        <v>0.1</v>
      </c>
      <c r="M98" s="117">
        <v>0.03</v>
      </c>
      <c r="N98" s="216">
        <v>242510.31</v>
      </c>
    </row>
    <row r="99" spans="1:15" s="194" customFormat="1" ht="203.25" customHeight="1">
      <c r="A99" s="55" t="s">
        <v>946</v>
      </c>
      <c r="B99" s="195" t="s">
        <v>769</v>
      </c>
      <c r="C99" s="190" t="s">
        <v>179</v>
      </c>
      <c r="D99" s="109" t="s">
        <v>237</v>
      </c>
      <c r="E99" s="115" t="s">
        <v>770</v>
      </c>
      <c r="F99" s="110">
        <v>44277</v>
      </c>
      <c r="G99" s="201">
        <v>44285</v>
      </c>
      <c r="H99" s="196">
        <v>59</v>
      </c>
      <c r="I99" s="197">
        <v>425100</v>
      </c>
      <c r="J99" s="218" t="s">
        <v>33</v>
      </c>
      <c r="K99" s="192" t="s">
        <v>771</v>
      </c>
      <c r="L99" s="219">
        <v>0.1</v>
      </c>
      <c r="M99" s="219">
        <v>0.03</v>
      </c>
      <c r="N99" s="220">
        <v>917845.53</v>
      </c>
    </row>
    <row r="100" spans="1:15" s="79" customFormat="1" ht="105">
      <c r="A100" s="55" t="s">
        <v>947</v>
      </c>
      <c r="B100" s="109" t="s">
        <v>772</v>
      </c>
      <c r="C100" s="185" t="s">
        <v>773</v>
      </c>
      <c r="D100" s="109" t="s">
        <v>774</v>
      </c>
      <c r="E100" s="115" t="s">
        <v>775</v>
      </c>
      <c r="F100" s="110">
        <v>44278</v>
      </c>
      <c r="G100" s="110">
        <v>44281</v>
      </c>
      <c r="H100" s="111">
        <v>60</v>
      </c>
      <c r="I100" s="208">
        <v>675000</v>
      </c>
      <c r="J100" s="72" t="s">
        <v>346</v>
      </c>
      <c r="K100" s="210" t="s">
        <v>776</v>
      </c>
      <c r="L100" s="221">
        <v>0.1</v>
      </c>
      <c r="M100" s="221">
        <v>0.03</v>
      </c>
      <c r="N100" s="216">
        <v>1052958.8600000001</v>
      </c>
    </row>
    <row r="101" spans="1:15" s="79" customFormat="1" ht="105">
      <c r="A101" s="55" t="s">
        <v>948</v>
      </c>
      <c r="B101" s="109" t="s">
        <v>777</v>
      </c>
      <c r="C101" s="111" t="s">
        <v>778</v>
      </c>
      <c r="D101" s="109" t="s">
        <v>779</v>
      </c>
      <c r="E101" s="115" t="s">
        <v>780</v>
      </c>
      <c r="F101" s="110">
        <v>44281</v>
      </c>
      <c r="G101" s="110">
        <v>44287</v>
      </c>
      <c r="H101" s="111">
        <v>60</v>
      </c>
      <c r="I101" s="208">
        <v>80000</v>
      </c>
      <c r="J101" s="72" t="s">
        <v>33</v>
      </c>
      <c r="K101" s="210" t="s">
        <v>781</v>
      </c>
      <c r="L101" s="221">
        <v>0.1</v>
      </c>
      <c r="M101" s="221">
        <v>0.03</v>
      </c>
      <c r="N101" s="216">
        <v>155456.78</v>
      </c>
    </row>
    <row r="102" spans="1:15" s="224" customFormat="1" ht="25.5" customHeight="1">
      <c r="A102" s="398" t="str">
        <f>A101</f>
        <v>47</v>
      </c>
      <c r="B102" s="399" t="s">
        <v>0</v>
      </c>
      <c r="C102" s="96"/>
      <c r="D102" s="96"/>
      <c r="E102" s="96"/>
      <c r="F102" s="96"/>
      <c r="G102" s="355"/>
      <c r="H102" s="355"/>
      <c r="I102" s="222">
        <f>I57+I58+I59+I64+I66+I68+I70+I71+I74+I72+I76+I77+I78+I79+I81+I62+I82+I83+I85+I86+I87+I88+I89+I90+I91+I92+I93+I94+I95+I96+I98+I99+I101</f>
        <v>8365772.6899999995</v>
      </c>
      <c r="J102" s="355" t="s">
        <v>33</v>
      </c>
      <c r="K102" s="223"/>
      <c r="L102" s="355"/>
      <c r="M102" s="355"/>
      <c r="N102" s="400">
        <f>SUM(N55:N101)</f>
        <v>26645640.989999995</v>
      </c>
    </row>
    <row r="103" spans="1:15" s="224" customFormat="1" ht="26.25" customHeight="1">
      <c r="A103" s="398"/>
      <c r="B103" s="399"/>
      <c r="C103" s="96"/>
      <c r="D103" s="96"/>
      <c r="E103" s="96"/>
      <c r="F103" s="96"/>
      <c r="G103" s="355"/>
      <c r="H103" s="355"/>
      <c r="I103" s="222">
        <f>I55+I56+I60+I61+I63+I65+I67+I69+I73+I80+I84+I75+I97+I100</f>
        <v>2352398.0499999998</v>
      </c>
      <c r="J103" s="355" t="s">
        <v>346</v>
      </c>
      <c r="K103" s="223"/>
      <c r="L103" s="355"/>
      <c r="M103" s="355"/>
      <c r="N103" s="401"/>
    </row>
    <row r="104" spans="1:15" s="294" customFormat="1" ht="26.25" customHeight="1">
      <c r="A104" s="402" t="s">
        <v>97</v>
      </c>
      <c r="B104" s="403"/>
      <c r="C104" s="403"/>
      <c r="D104" s="403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</row>
    <row r="105" spans="1:15" s="124" customFormat="1" ht="151.5" customHeight="1">
      <c r="A105" s="55">
        <v>1</v>
      </c>
      <c r="B105" s="154" t="s">
        <v>782</v>
      </c>
      <c r="C105" s="53" t="s">
        <v>783</v>
      </c>
      <c r="D105" s="61" t="s">
        <v>784</v>
      </c>
      <c r="E105" s="55">
        <v>99</v>
      </c>
      <c r="F105" s="162">
        <v>43462</v>
      </c>
      <c r="G105" s="162">
        <v>43462</v>
      </c>
      <c r="H105" s="55">
        <v>60</v>
      </c>
      <c r="I105" s="159">
        <v>800000</v>
      </c>
      <c r="J105" s="55" t="s">
        <v>33</v>
      </c>
      <c r="K105" s="241" t="s">
        <v>785</v>
      </c>
      <c r="L105" s="221">
        <v>0.12</v>
      </c>
      <c r="M105" s="221">
        <v>0.05</v>
      </c>
      <c r="N105" s="153">
        <v>3048370.84</v>
      </c>
    </row>
    <row r="106" spans="1:15" s="124" customFormat="1" ht="172.5" customHeight="1">
      <c r="A106" s="55">
        <v>2</v>
      </c>
      <c r="B106" s="154" t="s">
        <v>782</v>
      </c>
      <c r="C106" s="53" t="s">
        <v>783</v>
      </c>
      <c r="D106" s="61" t="s">
        <v>786</v>
      </c>
      <c r="E106" s="55">
        <v>112</v>
      </c>
      <c r="F106" s="162">
        <v>43907</v>
      </c>
      <c r="G106" s="162">
        <v>43915</v>
      </c>
      <c r="H106" s="55">
        <v>60</v>
      </c>
      <c r="I106" s="159">
        <v>407485.87</v>
      </c>
      <c r="J106" s="243" t="s">
        <v>33</v>
      </c>
      <c r="K106" s="241" t="s">
        <v>787</v>
      </c>
      <c r="L106" s="221">
        <v>0.1</v>
      </c>
      <c r="M106" s="221">
        <v>0.03</v>
      </c>
      <c r="N106" s="240">
        <v>1276753.33</v>
      </c>
    </row>
    <row r="107" spans="1:15" s="124" customFormat="1" ht="159.75" customHeight="1">
      <c r="A107" s="55">
        <v>3</v>
      </c>
      <c r="B107" s="154" t="s">
        <v>782</v>
      </c>
      <c r="C107" s="53" t="s">
        <v>783</v>
      </c>
      <c r="D107" s="249" t="s">
        <v>786</v>
      </c>
      <c r="E107" s="68">
        <v>122</v>
      </c>
      <c r="F107" s="264">
        <v>44145</v>
      </c>
      <c r="G107" s="162">
        <v>44151</v>
      </c>
      <c r="H107" s="55">
        <v>60</v>
      </c>
      <c r="I107" s="159">
        <v>916175.17</v>
      </c>
      <c r="J107" s="243" t="s">
        <v>33</v>
      </c>
      <c r="K107" s="241" t="s">
        <v>788</v>
      </c>
      <c r="L107" s="221">
        <v>0.1</v>
      </c>
      <c r="M107" s="221">
        <v>0.03</v>
      </c>
      <c r="N107" s="240">
        <v>2136574.66</v>
      </c>
    </row>
    <row r="108" spans="1:15" s="124" customFormat="1" ht="153" customHeight="1">
      <c r="A108" s="55">
        <v>4</v>
      </c>
      <c r="B108" s="154" t="s">
        <v>275</v>
      </c>
      <c r="C108" s="53" t="s">
        <v>276</v>
      </c>
      <c r="D108" s="61" t="s">
        <v>277</v>
      </c>
      <c r="E108" s="55">
        <v>102</v>
      </c>
      <c r="F108" s="162">
        <v>43553</v>
      </c>
      <c r="G108" s="162">
        <v>43558</v>
      </c>
      <c r="H108" s="55">
        <v>60</v>
      </c>
      <c r="I108" s="159">
        <v>95000</v>
      </c>
      <c r="J108" s="55" t="s">
        <v>33</v>
      </c>
      <c r="K108" s="241" t="s">
        <v>789</v>
      </c>
      <c r="L108" s="221">
        <v>0.12</v>
      </c>
      <c r="M108" s="221">
        <v>0.05</v>
      </c>
      <c r="N108" s="153">
        <v>352247.65</v>
      </c>
    </row>
    <row r="109" spans="1:15" s="124" customFormat="1" ht="155.25" customHeight="1">
      <c r="A109" s="55">
        <v>5</v>
      </c>
      <c r="B109" s="154" t="s">
        <v>275</v>
      </c>
      <c r="C109" s="53" t="s">
        <v>276</v>
      </c>
      <c r="D109" s="244" t="s">
        <v>277</v>
      </c>
      <c r="E109" s="63">
        <v>121</v>
      </c>
      <c r="F109" s="87">
        <v>44109</v>
      </c>
      <c r="G109" s="162">
        <v>44124</v>
      </c>
      <c r="H109" s="63">
        <v>60</v>
      </c>
      <c r="I109" s="159">
        <v>145782</v>
      </c>
      <c r="J109" s="243" t="s">
        <v>33</v>
      </c>
      <c r="K109" s="241" t="s">
        <v>790</v>
      </c>
      <c r="L109" s="221">
        <v>0.1</v>
      </c>
      <c r="M109" s="221">
        <v>0.03</v>
      </c>
      <c r="N109" s="240">
        <v>341213.45</v>
      </c>
    </row>
    <row r="110" spans="1:15" s="124" customFormat="1" ht="54" customHeight="1">
      <c r="A110" s="55">
        <v>6</v>
      </c>
      <c r="B110" s="154" t="s">
        <v>814</v>
      </c>
      <c r="C110" s="53" t="s">
        <v>815</v>
      </c>
      <c r="D110" s="246" t="s">
        <v>816</v>
      </c>
      <c r="E110" s="63">
        <v>198</v>
      </c>
      <c r="F110" s="87">
        <v>43907</v>
      </c>
      <c r="G110" s="162">
        <v>43915</v>
      </c>
      <c r="H110" s="63">
        <v>60</v>
      </c>
      <c r="I110" s="159">
        <v>78947</v>
      </c>
      <c r="J110" s="243" t="s">
        <v>33</v>
      </c>
      <c r="K110" s="241" t="s">
        <v>793</v>
      </c>
      <c r="L110" s="221">
        <v>0.1</v>
      </c>
      <c r="M110" s="221">
        <v>0.03</v>
      </c>
      <c r="N110" s="240">
        <v>223104.05</v>
      </c>
    </row>
    <row r="111" spans="1:15" s="124" customFormat="1" ht="75.75" customHeight="1">
      <c r="A111" s="55">
        <v>7</v>
      </c>
      <c r="B111" s="154" t="s">
        <v>270</v>
      </c>
      <c r="C111" s="53" t="s">
        <v>791</v>
      </c>
      <c r="D111" s="61" t="s">
        <v>792</v>
      </c>
      <c r="E111" s="55">
        <v>186</v>
      </c>
      <c r="F111" s="162">
        <v>43570</v>
      </c>
      <c r="G111" s="162">
        <v>43572</v>
      </c>
      <c r="H111" s="55">
        <v>56</v>
      </c>
      <c r="I111" s="159">
        <v>263636</v>
      </c>
      <c r="J111" s="55" t="s">
        <v>33</v>
      </c>
      <c r="K111" s="241" t="s">
        <v>793</v>
      </c>
      <c r="L111" s="221">
        <v>0.12</v>
      </c>
      <c r="M111" s="221">
        <v>0.05</v>
      </c>
      <c r="N111" s="153">
        <v>989744.61</v>
      </c>
    </row>
    <row r="112" spans="1:15" s="124" customFormat="1" ht="92.25" customHeight="1">
      <c r="A112" s="55">
        <v>8</v>
      </c>
      <c r="B112" s="154" t="s">
        <v>270</v>
      </c>
      <c r="C112" s="53" t="s">
        <v>791</v>
      </c>
      <c r="D112" s="244" t="s">
        <v>792</v>
      </c>
      <c r="E112" s="63">
        <v>211</v>
      </c>
      <c r="F112" s="87">
        <v>44116</v>
      </c>
      <c r="G112" s="162">
        <v>44193</v>
      </c>
      <c r="H112" s="63">
        <v>60</v>
      </c>
      <c r="I112" s="159">
        <v>150000</v>
      </c>
      <c r="J112" s="243" t="s">
        <v>33</v>
      </c>
      <c r="K112" s="241" t="s">
        <v>793</v>
      </c>
      <c r="L112" s="221">
        <v>0.1</v>
      </c>
      <c r="M112" s="221">
        <v>0.03</v>
      </c>
      <c r="N112" s="240">
        <v>339277.27</v>
      </c>
    </row>
    <row r="113" spans="1:16" s="124" customFormat="1" ht="112.5" customHeight="1">
      <c r="A113" s="55">
        <v>9</v>
      </c>
      <c r="B113" s="154" t="s">
        <v>794</v>
      </c>
      <c r="C113" s="53" t="s">
        <v>795</v>
      </c>
      <c r="D113" s="61" t="s">
        <v>796</v>
      </c>
      <c r="E113" s="55">
        <v>51</v>
      </c>
      <c r="F113" s="55" t="s">
        <v>797</v>
      </c>
      <c r="G113" s="162">
        <v>43633</v>
      </c>
      <c r="H113" s="55">
        <v>60</v>
      </c>
      <c r="I113" s="159">
        <v>41250</v>
      </c>
      <c r="J113" s="55" t="s">
        <v>346</v>
      </c>
      <c r="K113" s="241" t="s">
        <v>798</v>
      </c>
      <c r="L113" s="221">
        <v>0.12</v>
      </c>
      <c r="M113" s="221">
        <v>0.05</v>
      </c>
      <c r="N113" s="153">
        <v>118999.75</v>
      </c>
    </row>
    <row r="114" spans="1:16" s="124" customFormat="1" ht="120.75" customHeight="1">
      <c r="A114" s="55">
        <v>10</v>
      </c>
      <c r="B114" s="154" t="s">
        <v>799</v>
      </c>
      <c r="C114" s="53" t="s">
        <v>791</v>
      </c>
      <c r="D114" s="61" t="s">
        <v>800</v>
      </c>
      <c r="E114" s="55">
        <v>1919</v>
      </c>
      <c r="F114" s="162">
        <v>43602</v>
      </c>
      <c r="G114" s="162">
        <v>43607</v>
      </c>
      <c r="H114" s="55">
        <v>60</v>
      </c>
      <c r="I114" s="159">
        <v>88740</v>
      </c>
      <c r="J114" s="55" t="s">
        <v>33</v>
      </c>
      <c r="K114" s="241" t="s">
        <v>801</v>
      </c>
      <c r="L114" s="221">
        <v>0.1</v>
      </c>
      <c r="M114" s="221">
        <v>0.03</v>
      </c>
      <c r="N114" s="153">
        <v>335476.09000000003</v>
      </c>
    </row>
    <row r="115" spans="1:16" s="124" customFormat="1" ht="102" customHeight="1">
      <c r="A115" s="55">
        <v>11</v>
      </c>
      <c r="B115" s="154" t="s">
        <v>799</v>
      </c>
      <c r="C115" s="53" t="s">
        <v>791</v>
      </c>
      <c r="D115" s="61" t="s">
        <v>802</v>
      </c>
      <c r="E115" s="55">
        <v>1935</v>
      </c>
      <c r="F115" s="162">
        <v>43766</v>
      </c>
      <c r="G115" s="162">
        <v>43774</v>
      </c>
      <c r="H115" s="55">
        <v>60</v>
      </c>
      <c r="I115" s="159">
        <v>76886.64</v>
      </c>
      <c r="J115" s="55" t="s">
        <v>33</v>
      </c>
      <c r="K115" s="241" t="s">
        <v>803</v>
      </c>
      <c r="L115" s="221">
        <v>0.1</v>
      </c>
      <c r="M115" s="221">
        <v>0.03</v>
      </c>
      <c r="N115" s="153">
        <v>254593.06</v>
      </c>
    </row>
    <row r="116" spans="1:16" s="124" customFormat="1" ht="67.5" customHeight="1">
      <c r="A116" s="55">
        <v>12</v>
      </c>
      <c r="B116" s="154" t="s">
        <v>799</v>
      </c>
      <c r="C116" s="53" t="s">
        <v>791</v>
      </c>
      <c r="D116" s="61" t="s">
        <v>804</v>
      </c>
      <c r="E116" s="55">
        <v>1941</v>
      </c>
      <c r="F116" s="162">
        <v>43794</v>
      </c>
      <c r="G116" s="162">
        <v>43798</v>
      </c>
      <c r="H116" s="55">
        <v>60</v>
      </c>
      <c r="I116" s="159">
        <v>430213</v>
      </c>
      <c r="J116" s="55" t="s">
        <v>33</v>
      </c>
      <c r="K116" s="241" t="s">
        <v>805</v>
      </c>
      <c r="L116" s="221">
        <v>0.1</v>
      </c>
      <c r="M116" s="221">
        <v>0.03</v>
      </c>
      <c r="N116" s="153">
        <v>1382515.18</v>
      </c>
    </row>
    <row r="117" spans="1:16" s="124" customFormat="1" ht="86.25" customHeight="1">
      <c r="A117" s="55">
        <v>13</v>
      </c>
      <c r="B117" s="154" t="s">
        <v>799</v>
      </c>
      <c r="C117" s="53" t="s">
        <v>791</v>
      </c>
      <c r="D117" s="61" t="s">
        <v>806</v>
      </c>
      <c r="E117" s="55">
        <v>2014</v>
      </c>
      <c r="F117" s="162">
        <v>43959</v>
      </c>
      <c r="G117" s="110">
        <v>43969</v>
      </c>
      <c r="H117" s="55">
        <v>60</v>
      </c>
      <c r="I117" s="159">
        <v>37637</v>
      </c>
      <c r="J117" s="243" t="s">
        <v>33</v>
      </c>
      <c r="K117" s="241" t="s">
        <v>807</v>
      </c>
      <c r="L117" s="221">
        <v>0.1</v>
      </c>
      <c r="M117" s="221">
        <v>0.03</v>
      </c>
      <c r="N117" s="240">
        <v>125384.76</v>
      </c>
    </row>
    <row r="118" spans="1:16" s="225" customFormat="1" ht="78" customHeight="1">
      <c r="A118" s="55">
        <v>14</v>
      </c>
      <c r="B118" s="154" t="s">
        <v>799</v>
      </c>
      <c r="C118" s="53" t="s">
        <v>791</v>
      </c>
      <c r="D118" s="61" t="s">
        <v>806</v>
      </c>
      <c r="E118" s="55">
        <v>2028</v>
      </c>
      <c r="F118" s="162">
        <v>44071</v>
      </c>
      <c r="G118" s="110">
        <v>44071</v>
      </c>
      <c r="H118" s="55">
        <v>60</v>
      </c>
      <c r="I118" s="159">
        <v>57600</v>
      </c>
      <c r="J118" s="243" t="s">
        <v>33</v>
      </c>
      <c r="K118" s="241" t="s">
        <v>808</v>
      </c>
      <c r="L118" s="221">
        <v>0.1</v>
      </c>
      <c r="M118" s="221">
        <v>0.03</v>
      </c>
      <c r="N118" s="240">
        <v>170316.07</v>
      </c>
    </row>
    <row r="119" spans="1:16" s="225" customFormat="1" ht="75" customHeight="1">
      <c r="A119" s="55">
        <v>15</v>
      </c>
      <c r="B119" s="154" t="s">
        <v>799</v>
      </c>
      <c r="C119" s="53" t="s">
        <v>791</v>
      </c>
      <c r="D119" s="248" t="s">
        <v>806</v>
      </c>
      <c r="E119" s="55">
        <v>2034</v>
      </c>
      <c r="F119" s="162">
        <v>44147</v>
      </c>
      <c r="G119" s="110">
        <v>44152</v>
      </c>
      <c r="H119" s="55">
        <v>60</v>
      </c>
      <c r="I119" s="159">
        <v>100000</v>
      </c>
      <c r="J119" s="243" t="s">
        <v>33</v>
      </c>
      <c r="K119" s="241" t="s">
        <v>809</v>
      </c>
      <c r="L119" s="221">
        <v>0.1</v>
      </c>
      <c r="M119" s="221">
        <v>0.03</v>
      </c>
      <c r="N119" s="240">
        <v>229699.5</v>
      </c>
    </row>
    <row r="120" spans="1:16" s="124" customFormat="1" ht="78.75" customHeight="1">
      <c r="A120" s="55">
        <v>16</v>
      </c>
      <c r="B120" s="154" t="s">
        <v>810</v>
      </c>
      <c r="C120" s="53" t="s">
        <v>811</v>
      </c>
      <c r="D120" s="61" t="s">
        <v>812</v>
      </c>
      <c r="E120" s="55">
        <v>1924</v>
      </c>
      <c r="F120" s="162">
        <v>43630</v>
      </c>
      <c r="G120" s="162">
        <v>43648</v>
      </c>
      <c r="H120" s="55">
        <v>60</v>
      </c>
      <c r="I120" s="159">
        <v>300000</v>
      </c>
      <c r="J120" s="55" t="s">
        <v>33</v>
      </c>
      <c r="K120" s="241" t="s">
        <v>813</v>
      </c>
      <c r="L120" s="221">
        <v>0.1</v>
      </c>
      <c r="M120" s="221">
        <v>0.03</v>
      </c>
      <c r="N120" s="153">
        <v>1057003.5</v>
      </c>
    </row>
    <row r="121" spans="1:16" s="225" customFormat="1" ht="148.5" customHeight="1">
      <c r="A121" s="55">
        <v>17</v>
      </c>
      <c r="B121" s="154" t="s">
        <v>96</v>
      </c>
      <c r="C121" s="53" t="s">
        <v>817</v>
      </c>
      <c r="D121" s="246" t="s">
        <v>818</v>
      </c>
      <c r="E121" s="55">
        <v>1</v>
      </c>
      <c r="F121" s="162">
        <v>43840</v>
      </c>
      <c r="G121" s="162">
        <v>43844</v>
      </c>
      <c r="H121" s="55">
        <v>60</v>
      </c>
      <c r="I121" s="159">
        <v>468000</v>
      </c>
      <c r="J121" s="243" t="s">
        <v>33</v>
      </c>
      <c r="K121" s="241" t="s">
        <v>819</v>
      </c>
      <c r="L121" s="221">
        <v>0.1</v>
      </c>
      <c r="M121" s="221">
        <v>0.03</v>
      </c>
      <c r="N121" s="240">
        <v>1534728.61</v>
      </c>
    </row>
    <row r="122" spans="1:16" s="225" customFormat="1" ht="118.5" customHeight="1">
      <c r="A122" s="55">
        <v>18</v>
      </c>
      <c r="B122" s="154" t="s">
        <v>96</v>
      </c>
      <c r="C122" s="53" t="s">
        <v>817</v>
      </c>
      <c r="D122" s="246" t="s">
        <v>818</v>
      </c>
      <c r="E122" s="55">
        <v>2</v>
      </c>
      <c r="F122" s="265">
        <v>43880</v>
      </c>
      <c r="G122" s="162">
        <v>43881</v>
      </c>
      <c r="H122" s="55">
        <v>60</v>
      </c>
      <c r="I122" s="159">
        <v>755000</v>
      </c>
      <c r="J122" s="243" t="s">
        <v>33</v>
      </c>
      <c r="K122" s="241" t="s">
        <v>820</v>
      </c>
      <c r="L122" s="221">
        <v>0.1</v>
      </c>
      <c r="M122" s="221">
        <v>0.03</v>
      </c>
      <c r="N122" s="240">
        <v>2463356.17</v>
      </c>
    </row>
    <row r="123" spans="1:16" s="124" customFormat="1" ht="105" customHeight="1">
      <c r="A123" s="55">
        <v>19</v>
      </c>
      <c r="B123" s="154" t="s">
        <v>96</v>
      </c>
      <c r="C123" s="53" t="s">
        <v>817</v>
      </c>
      <c r="D123" s="246" t="s">
        <v>818</v>
      </c>
      <c r="E123" s="55">
        <v>4</v>
      </c>
      <c r="F123" s="265">
        <v>43999</v>
      </c>
      <c r="G123" s="162">
        <v>44008</v>
      </c>
      <c r="H123" s="55">
        <v>60</v>
      </c>
      <c r="I123" s="159">
        <v>708825</v>
      </c>
      <c r="J123" s="243" t="s">
        <v>33</v>
      </c>
      <c r="K123" s="241" t="s">
        <v>821</v>
      </c>
      <c r="L123" s="221">
        <v>0.1</v>
      </c>
      <c r="M123" s="221">
        <v>0.03</v>
      </c>
      <c r="N123" s="240">
        <v>1918212.48</v>
      </c>
    </row>
    <row r="124" spans="1:16" s="225" customFormat="1" ht="130.5" customHeight="1">
      <c r="A124" s="55">
        <v>20</v>
      </c>
      <c r="B124" s="154" t="s">
        <v>822</v>
      </c>
      <c r="C124" s="53" t="s">
        <v>823</v>
      </c>
      <c r="D124" s="246" t="s">
        <v>824</v>
      </c>
      <c r="E124" s="55">
        <v>2004</v>
      </c>
      <c r="F124" s="265">
        <v>43881</v>
      </c>
      <c r="G124" s="162">
        <v>43895</v>
      </c>
      <c r="H124" s="55">
        <v>60</v>
      </c>
      <c r="I124" s="159">
        <v>178193.7</v>
      </c>
      <c r="J124" s="243" t="s">
        <v>33</v>
      </c>
      <c r="K124" s="241" t="s">
        <v>825</v>
      </c>
      <c r="L124" s="221">
        <v>0.1</v>
      </c>
      <c r="M124" s="221">
        <v>0.03</v>
      </c>
      <c r="N124" s="240">
        <v>532291.15</v>
      </c>
    </row>
    <row r="125" spans="1:16" s="225" customFormat="1" ht="124.5" customHeight="1">
      <c r="A125" s="55">
        <v>21</v>
      </c>
      <c r="B125" s="154" t="s">
        <v>822</v>
      </c>
      <c r="C125" s="53" t="s">
        <v>823</v>
      </c>
      <c r="D125" s="244" t="s">
        <v>824</v>
      </c>
      <c r="E125" s="55">
        <v>2038</v>
      </c>
      <c r="F125" s="162">
        <v>44146</v>
      </c>
      <c r="G125" s="162">
        <v>44151</v>
      </c>
      <c r="H125" s="55">
        <v>60</v>
      </c>
      <c r="I125" s="159">
        <v>306500</v>
      </c>
      <c r="J125" s="243" t="s">
        <v>33</v>
      </c>
      <c r="K125" s="241" t="s">
        <v>826</v>
      </c>
      <c r="L125" s="221">
        <v>0.1</v>
      </c>
      <c r="M125" s="221">
        <v>0.03</v>
      </c>
      <c r="N125" s="240">
        <v>663012.93999999994</v>
      </c>
    </row>
    <row r="126" spans="1:16" s="225" customFormat="1" ht="78.75" customHeight="1">
      <c r="A126" s="55">
        <v>22</v>
      </c>
      <c r="B126" s="154" t="s">
        <v>827</v>
      </c>
      <c r="C126" s="53" t="s">
        <v>828</v>
      </c>
      <c r="D126" s="246" t="s">
        <v>829</v>
      </c>
      <c r="E126" s="55">
        <v>2007</v>
      </c>
      <c r="F126" s="265">
        <v>43907</v>
      </c>
      <c r="G126" s="162">
        <v>43907</v>
      </c>
      <c r="H126" s="55">
        <v>84</v>
      </c>
      <c r="I126" s="159">
        <v>2000000</v>
      </c>
      <c r="J126" s="243" t="s">
        <v>33</v>
      </c>
      <c r="K126" s="241" t="s">
        <v>830</v>
      </c>
      <c r="L126" s="221">
        <v>0.1</v>
      </c>
      <c r="M126" s="221">
        <v>0.03</v>
      </c>
      <c r="N126" s="240">
        <v>6148565.2400000002</v>
      </c>
    </row>
    <row r="127" spans="1:16" s="124" customFormat="1" ht="51.75" customHeight="1">
      <c r="A127" s="55">
        <v>23</v>
      </c>
      <c r="B127" s="154" t="s">
        <v>827</v>
      </c>
      <c r="C127" s="53" t="s">
        <v>828</v>
      </c>
      <c r="D127" s="246" t="s">
        <v>829</v>
      </c>
      <c r="E127" s="55">
        <v>50</v>
      </c>
      <c r="F127" s="265">
        <v>43556</v>
      </c>
      <c r="G127" s="162">
        <v>43920</v>
      </c>
      <c r="H127" s="55">
        <v>84</v>
      </c>
      <c r="I127" s="159">
        <v>800000</v>
      </c>
      <c r="J127" s="243" t="s">
        <v>33</v>
      </c>
      <c r="K127" s="241" t="s">
        <v>831</v>
      </c>
      <c r="L127" s="221">
        <v>0.1</v>
      </c>
      <c r="M127" s="221">
        <v>0.03</v>
      </c>
      <c r="N127" s="240">
        <f>820475.63+2779138.45</f>
        <v>3599614.08</v>
      </c>
      <c r="P127" s="226"/>
    </row>
    <row r="128" spans="1:16" s="124" customFormat="1" ht="75.75" customHeight="1">
      <c r="A128" s="55">
        <v>24</v>
      </c>
      <c r="B128" s="154" t="s">
        <v>832</v>
      </c>
      <c r="C128" s="53" t="s">
        <v>833</v>
      </c>
      <c r="D128" s="246" t="s">
        <v>834</v>
      </c>
      <c r="E128" s="55">
        <v>2021</v>
      </c>
      <c r="F128" s="265">
        <v>43969</v>
      </c>
      <c r="G128" s="162">
        <v>43971</v>
      </c>
      <c r="H128" s="55">
        <v>60</v>
      </c>
      <c r="I128" s="159">
        <v>78696</v>
      </c>
      <c r="J128" s="243" t="s">
        <v>33</v>
      </c>
      <c r="K128" s="241" t="s">
        <v>835</v>
      </c>
      <c r="L128" s="221">
        <v>0.1</v>
      </c>
      <c r="M128" s="221">
        <v>0.03</v>
      </c>
      <c r="N128" s="240">
        <v>224705.19</v>
      </c>
    </row>
    <row r="129" spans="1:19" s="225" customFormat="1" ht="79.5" customHeight="1">
      <c r="A129" s="55">
        <v>25</v>
      </c>
      <c r="B129" s="154" t="s">
        <v>836</v>
      </c>
      <c r="C129" s="53" t="s">
        <v>833</v>
      </c>
      <c r="D129" s="246" t="s">
        <v>834</v>
      </c>
      <c r="E129" s="55">
        <v>2030</v>
      </c>
      <c r="F129" s="265">
        <v>44078</v>
      </c>
      <c r="G129" s="162">
        <v>44082</v>
      </c>
      <c r="H129" s="55">
        <v>60</v>
      </c>
      <c r="I129" s="159">
        <v>29700</v>
      </c>
      <c r="J129" s="243" t="s">
        <v>346</v>
      </c>
      <c r="K129" s="241" t="s">
        <v>837</v>
      </c>
      <c r="L129" s="221">
        <v>0.1</v>
      </c>
      <c r="M129" s="221">
        <v>0.03</v>
      </c>
      <c r="N129" s="240">
        <v>52928.74</v>
      </c>
    </row>
    <row r="130" spans="1:19" s="125" customFormat="1" ht="111" customHeight="1">
      <c r="A130" s="308">
        <v>26</v>
      </c>
      <c r="B130" s="309" t="s">
        <v>836</v>
      </c>
      <c r="C130" s="309" t="s">
        <v>833</v>
      </c>
      <c r="D130" s="310" t="s">
        <v>838</v>
      </c>
      <c r="E130" s="311">
        <v>2042</v>
      </c>
      <c r="F130" s="312">
        <v>44189</v>
      </c>
      <c r="G130" s="313">
        <v>44208</v>
      </c>
      <c r="H130" s="311">
        <v>60</v>
      </c>
      <c r="I130" s="314">
        <v>63000</v>
      </c>
      <c r="J130" s="315" t="s">
        <v>346</v>
      </c>
      <c r="K130" s="316" t="s">
        <v>839</v>
      </c>
      <c r="L130" s="317">
        <v>0.1</v>
      </c>
      <c r="M130" s="317">
        <v>0.03</v>
      </c>
      <c r="N130" s="240">
        <v>98299.520000000004</v>
      </c>
    </row>
    <row r="131" spans="1:19" s="124" customFormat="1" ht="105" customHeight="1">
      <c r="A131" s="55">
        <v>27</v>
      </c>
      <c r="B131" s="154" t="s">
        <v>840</v>
      </c>
      <c r="C131" s="53" t="s">
        <v>841</v>
      </c>
      <c r="D131" s="246" t="s">
        <v>842</v>
      </c>
      <c r="E131" s="55">
        <v>118</v>
      </c>
      <c r="F131" s="162" t="s">
        <v>843</v>
      </c>
      <c r="G131" s="162">
        <v>44060</v>
      </c>
      <c r="H131" s="55">
        <v>60</v>
      </c>
      <c r="I131" s="159">
        <v>148576.54999999999</v>
      </c>
      <c r="J131" s="243" t="s">
        <v>346</v>
      </c>
      <c r="K131" s="241" t="s">
        <v>844</v>
      </c>
      <c r="L131" s="221">
        <v>0.1</v>
      </c>
      <c r="M131" s="221">
        <v>0.03</v>
      </c>
      <c r="N131" s="240">
        <v>362837.98</v>
      </c>
    </row>
    <row r="132" spans="1:19" s="124" customFormat="1" ht="31.5">
      <c r="A132" s="55">
        <v>28</v>
      </c>
      <c r="B132" s="154" t="s">
        <v>845</v>
      </c>
      <c r="C132" s="53" t="s">
        <v>815</v>
      </c>
      <c r="D132" s="246" t="s">
        <v>846</v>
      </c>
      <c r="E132" s="63">
        <v>208</v>
      </c>
      <c r="F132" s="87">
        <v>44060</v>
      </c>
      <c r="G132" s="162">
        <v>44110</v>
      </c>
      <c r="H132" s="63">
        <v>60</v>
      </c>
      <c r="I132" s="159">
        <v>437795</v>
      </c>
      <c r="J132" s="243" t="s">
        <v>33</v>
      </c>
      <c r="K132" s="241" t="s">
        <v>793</v>
      </c>
      <c r="L132" s="221">
        <v>0.1</v>
      </c>
      <c r="M132" s="221">
        <v>0.03</v>
      </c>
      <c r="N132" s="240">
        <v>1034708.57</v>
      </c>
    </row>
    <row r="133" spans="1:19" s="124" customFormat="1" ht="87" customHeight="1">
      <c r="A133" s="55">
        <v>29</v>
      </c>
      <c r="B133" s="154" t="s">
        <v>847</v>
      </c>
      <c r="C133" s="53" t="s">
        <v>841</v>
      </c>
      <c r="D133" s="246" t="s">
        <v>848</v>
      </c>
      <c r="E133" s="63">
        <v>120</v>
      </c>
      <c r="F133" s="87">
        <v>44075</v>
      </c>
      <c r="G133" s="162">
        <v>44082</v>
      </c>
      <c r="H133" s="63">
        <v>60</v>
      </c>
      <c r="I133" s="159">
        <v>159410</v>
      </c>
      <c r="J133" s="243" t="s">
        <v>346</v>
      </c>
      <c r="K133" s="241" t="s">
        <v>849</v>
      </c>
      <c r="L133" s="221">
        <v>0.1</v>
      </c>
      <c r="M133" s="221">
        <v>0.03</v>
      </c>
      <c r="N133" s="240">
        <v>287559.52</v>
      </c>
    </row>
    <row r="134" spans="1:19" s="124" customFormat="1" ht="79.5" customHeight="1">
      <c r="A134" s="55">
        <v>30</v>
      </c>
      <c r="B134" s="154" t="s">
        <v>251</v>
      </c>
      <c r="C134" s="53" t="s">
        <v>841</v>
      </c>
      <c r="D134" s="244" t="s">
        <v>850</v>
      </c>
      <c r="E134" s="63">
        <v>2032</v>
      </c>
      <c r="F134" s="87">
        <v>44145</v>
      </c>
      <c r="G134" s="162">
        <v>44147</v>
      </c>
      <c r="H134" s="245">
        <v>60</v>
      </c>
      <c r="I134" s="159">
        <v>809697</v>
      </c>
      <c r="J134" s="243" t="s">
        <v>33</v>
      </c>
      <c r="K134" s="241" t="s">
        <v>851</v>
      </c>
      <c r="L134" s="221">
        <v>0.1</v>
      </c>
      <c r="M134" s="221">
        <v>0.03</v>
      </c>
      <c r="N134" s="240">
        <v>1272447.7</v>
      </c>
      <c r="O134" s="124" t="s">
        <v>1071</v>
      </c>
    </row>
    <row r="135" spans="1:19" s="124" customFormat="1" ht="81" customHeight="1">
      <c r="A135" s="55">
        <v>31</v>
      </c>
      <c r="B135" s="205" t="s">
        <v>852</v>
      </c>
      <c r="C135" s="108" t="s">
        <v>841</v>
      </c>
      <c r="D135" s="244" t="s">
        <v>853</v>
      </c>
      <c r="E135" s="63">
        <v>58</v>
      </c>
      <c r="F135" s="266" t="s">
        <v>854</v>
      </c>
      <c r="G135" s="162">
        <v>44153</v>
      </c>
      <c r="H135" s="63">
        <v>60</v>
      </c>
      <c r="I135" s="159">
        <v>165418.20000000001</v>
      </c>
      <c r="J135" s="243" t="s">
        <v>33</v>
      </c>
      <c r="K135" s="241" t="s">
        <v>855</v>
      </c>
      <c r="L135" s="221">
        <v>0.1</v>
      </c>
      <c r="M135" s="221">
        <v>0.03</v>
      </c>
      <c r="N135" s="240">
        <v>387303.13</v>
      </c>
    </row>
    <row r="136" spans="1:19" s="125" customFormat="1" ht="57" customHeight="1">
      <c r="A136" s="55">
        <v>32</v>
      </c>
      <c r="B136" s="205" t="s">
        <v>856</v>
      </c>
      <c r="C136" s="108" t="s">
        <v>815</v>
      </c>
      <c r="D136" s="205" t="s">
        <v>857</v>
      </c>
      <c r="E136" s="111">
        <v>216</v>
      </c>
      <c r="F136" s="110">
        <v>44186</v>
      </c>
      <c r="G136" s="110">
        <v>44215</v>
      </c>
      <c r="H136" s="111">
        <v>60</v>
      </c>
      <c r="I136" s="159">
        <v>111360</v>
      </c>
      <c r="J136" s="242" t="s">
        <v>33</v>
      </c>
      <c r="K136" s="241" t="s">
        <v>793</v>
      </c>
      <c r="L136" s="221">
        <v>0.1</v>
      </c>
      <c r="M136" s="221">
        <v>0.03</v>
      </c>
      <c r="N136" s="240">
        <v>208625.53</v>
      </c>
    </row>
    <row r="137" spans="1:19" s="227" customFormat="1" ht="19.5" customHeight="1">
      <c r="A137" s="404">
        <f>A136</f>
        <v>32</v>
      </c>
      <c r="B137" s="399" t="s">
        <v>0</v>
      </c>
      <c r="C137" s="96"/>
      <c r="D137" s="96"/>
      <c r="E137" s="96"/>
      <c r="F137" s="96"/>
      <c r="G137" s="356"/>
      <c r="H137" s="356"/>
      <c r="I137" s="106">
        <f>I105+I108+I111+I114+I115+I116+I120+I106+I110+I122+I124+I126+I117+I123+I127+I128+I121+I118+I132+I109+I112+I107+I119+I125+I134+I135+I136</f>
        <v>10767587.58</v>
      </c>
      <c r="J137" s="356" t="s">
        <v>33</v>
      </c>
      <c r="K137" s="239"/>
      <c r="L137" s="356"/>
      <c r="M137" s="356"/>
      <c r="N137" s="405">
        <f>SUM(N105:N136)</f>
        <v>33170470.319999997</v>
      </c>
      <c r="P137" s="226"/>
    </row>
    <row r="138" spans="1:19" s="227" customFormat="1" ht="21.75" customHeight="1">
      <c r="A138" s="404"/>
      <c r="B138" s="399"/>
      <c r="C138" s="96"/>
      <c r="D138" s="96"/>
      <c r="E138" s="96"/>
      <c r="F138" s="96"/>
      <c r="G138" s="356"/>
      <c r="H138" s="356"/>
      <c r="I138" s="106">
        <f>I113+I129+I131+I133+I130</f>
        <v>441936.55</v>
      </c>
      <c r="J138" s="356" t="s">
        <v>32</v>
      </c>
      <c r="K138" s="239"/>
      <c r="L138" s="356"/>
      <c r="M138" s="356"/>
      <c r="N138" s="405"/>
      <c r="P138" s="267"/>
      <c r="Q138" s="268"/>
      <c r="R138" s="268"/>
      <c r="S138" s="268"/>
    </row>
    <row r="139" spans="1:19" s="145" customFormat="1" ht="22.5" customHeight="1">
      <c r="A139" s="391">
        <f>A52+A102+A137</f>
        <v>124</v>
      </c>
      <c r="B139" s="393" t="s">
        <v>279</v>
      </c>
      <c r="C139" s="395"/>
      <c r="D139" s="359"/>
      <c r="E139" s="359"/>
      <c r="F139" s="359"/>
      <c r="G139" s="238"/>
      <c r="H139" s="237"/>
      <c r="I139" s="131">
        <f>I52+I102+I137</f>
        <v>24765585.27</v>
      </c>
      <c r="J139" s="131" t="s">
        <v>33</v>
      </c>
      <c r="K139" s="236"/>
      <c r="L139" s="235"/>
      <c r="M139" s="234"/>
      <c r="N139" s="396">
        <f>N52+N102+N137</f>
        <v>81610566.169999987</v>
      </c>
    </row>
    <row r="140" spans="1:19" s="145" customFormat="1" ht="28.5">
      <c r="A140" s="392"/>
      <c r="B140" s="394"/>
      <c r="C140" s="395"/>
      <c r="D140" s="359"/>
      <c r="E140" s="359"/>
      <c r="F140" s="359"/>
      <c r="G140" s="136"/>
      <c r="H140" s="137"/>
      <c r="I140" s="131">
        <f>I53+I103+I138</f>
        <v>8558997.5999999996</v>
      </c>
      <c r="J140" s="135" t="s">
        <v>346</v>
      </c>
      <c r="K140" s="233"/>
      <c r="L140" s="139"/>
      <c r="M140" s="232"/>
      <c r="N140" s="397"/>
    </row>
    <row r="152" spans="21:21">
      <c r="U152" s="144" t="s">
        <v>859</v>
      </c>
    </row>
  </sheetData>
  <mergeCells count="23">
    <mergeCell ref="O57:T57"/>
    <mergeCell ref="A2:N2"/>
    <mergeCell ref="A3:N3"/>
    <mergeCell ref="A4:A5"/>
    <mergeCell ref="B4:D4"/>
    <mergeCell ref="E4:M4"/>
    <mergeCell ref="N4:N5"/>
    <mergeCell ref="A6:N6"/>
    <mergeCell ref="A52:A53"/>
    <mergeCell ref="B52:B53"/>
    <mergeCell ref="N52:N53"/>
    <mergeCell ref="A54:N54"/>
    <mergeCell ref="A139:A140"/>
    <mergeCell ref="B139:B140"/>
    <mergeCell ref="C139:C140"/>
    <mergeCell ref="N139:N140"/>
    <mergeCell ref="A102:A103"/>
    <mergeCell ref="B102:B103"/>
    <mergeCell ref="N102:N103"/>
    <mergeCell ref="A104:N104"/>
    <mergeCell ref="A137:A138"/>
    <mergeCell ref="B137:B138"/>
    <mergeCell ref="N137:N138"/>
  </mergeCells>
  <pageMargins left="0.39370078740157483" right="0.39370078740157483" top="0.39370078740157483" bottom="0.39370078740157483" header="0" footer="0"/>
  <pageSetup paperSize="9" scale="52" orientation="landscape" r:id="rId1"/>
  <rowBreaks count="4" manualBreakCount="4">
    <brk id="42" max="13" man="1"/>
    <brk id="56" max="13" man="1"/>
    <brk id="58" max="13" man="1"/>
    <brk id="118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4"/>
  <sheetViews>
    <sheetView view="pageBreakPreview" topLeftCell="A58" zoomScale="80" zoomScaleNormal="70" zoomScaleSheetLayoutView="80" workbookViewId="0">
      <selection activeCell="I72" sqref="I72"/>
    </sheetView>
  </sheetViews>
  <sheetFormatPr defaultColWidth="9.140625" defaultRowHeight="15.75"/>
  <cols>
    <col min="1" max="1" width="5.42578125" style="140" customWidth="1"/>
    <col min="2" max="2" width="26.7109375" style="141" customWidth="1"/>
    <col min="3" max="4" width="21.5703125" style="141" customWidth="1"/>
    <col min="5" max="5" width="12.28515625" style="141" customWidth="1"/>
    <col min="6" max="6" width="13.42578125" style="141" customWidth="1"/>
    <col min="7" max="7" width="16.85546875" style="142" customWidth="1"/>
    <col min="8" max="8" width="9.7109375" style="142" customWidth="1"/>
    <col min="9" max="9" width="17" style="142" customWidth="1"/>
    <col min="10" max="10" width="12.140625" style="142" customWidth="1"/>
    <col min="11" max="11" width="15" style="142" customWidth="1"/>
    <col min="12" max="13" width="12.7109375" style="142" customWidth="1"/>
    <col min="14" max="14" width="19.42578125" style="143" customWidth="1"/>
    <col min="15" max="15" width="12.7109375" style="107" customWidth="1"/>
    <col min="16" max="16" width="15.28515625" style="140" customWidth="1"/>
    <col min="17" max="17" width="11.85546875" style="140" customWidth="1"/>
    <col min="18" max="16384" width="9.140625" style="140"/>
  </cols>
  <sheetData>
    <row r="1" spans="1:18" s="46" customFormat="1" ht="15.75" customHeight="1">
      <c r="A1" s="44"/>
      <c r="B1" s="363"/>
      <c r="C1" s="363"/>
      <c r="D1" s="363"/>
      <c r="E1" s="363"/>
      <c r="F1" s="363"/>
      <c r="G1" s="44"/>
      <c r="H1" s="44"/>
      <c r="I1" s="363"/>
      <c r="J1" s="363"/>
      <c r="K1" s="363"/>
      <c r="L1" s="424" t="s">
        <v>1029</v>
      </c>
      <c r="M1" s="424"/>
      <c r="N1" s="424"/>
      <c r="O1" s="45"/>
    </row>
    <row r="2" spans="1:18" s="46" customFormat="1" ht="20.25" customHeight="1">
      <c r="A2" s="425" t="s">
        <v>115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5"/>
    </row>
    <row r="3" spans="1:18" s="46" customFormat="1" ht="60" customHeight="1">
      <c r="A3" s="426" t="s">
        <v>1073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5"/>
    </row>
    <row r="4" spans="1:18" s="49" customFormat="1" ht="15" customHeight="1">
      <c r="A4" s="427" t="s">
        <v>114</v>
      </c>
      <c r="B4" s="429" t="s">
        <v>113</v>
      </c>
      <c r="C4" s="430"/>
      <c r="D4" s="430"/>
      <c r="E4" s="364"/>
      <c r="F4" s="364"/>
      <c r="G4" s="364"/>
      <c r="H4" s="47"/>
      <c r="I4" s="364"/>
      <c r="J4" s="364"/>
      <c r="K4" s="47"/>
      <c r="L4" s="430"/>
      <c r="M4" s="431"/>
      <c r="N4" s="432" t="s">
        <v>116</v>
      </c>
      <c r="O4" s="48"/>
    </row>
    <row r="5" spans="1:18" s="49" customFormat="1" ht="106.5" customHeight="1">
      <c r="A5" s="428"/>
      <c r="B5" s="50" t="s">
        <v>117</v>
      </c>
      <c r="C5" s="50" t="s">
        <v>118</v>
      </c>
      <c r="D5" s="50" t="s">
        <v>119</v>
      </c>
      <c r="E5" s="50" t="s">
        <v>120</v>
      </c>
      <c r="F5" s="50" t="s">
        <v>121</v>
      </c>
      <c r="G5" s="50" t="s">
        <v>122</v>
      </c>
      <c r="H5" s="50" t="s">
        <v>123</v>
      </c>
      <c r="I5" s="51" t="s">
        <v>124</v>
      </c>
      <c r="J5" s="50" t="s">
        <v>125</v>
      </c>
      <c r="K5" s="50" t="s">
        <v>126</v>
      </c>
      <c r="L5" s="50" t="s">
        <v>127</v>
      </c>
      <c r="M5" s="50" t="s">
        <v>128</v>
      </c>
      <c r="N5" s="433"/>
      <c r="O5" s="48"/>
    </row>
    <row r="6" spans="1:18" s="263" customFormat="1" ht="20.25" customHeight="1">
      <c r="A6" s="402" t="s">
        <v>83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269"/>
    </row>
    <row r="7" spans="1:18" s="46" customFormat="1" ht="75">
      <c r="A7" s="52">
        <v>1</v>
      </c>
      <c r="B7" s="53" t="s">
        <v>129</v>
      </c>
      <c r="C7" s="53" t="s">
        <v>130</v>
      </c>
      <c r="D7" s="54" t="s">
        <v>131</v>
      </c>
      <c r="E7" s="54">
        <v>106</v>
      </c>
      <c r="F7" s="54" t="s">
        <v>132</v>
      </c>
      <c r="G7" s="55" t="s">
        <v>133</v>
      </c>
      <c r="H7" s="55">
        <v>17</v>
      </c>
      <c r="I7" s="56">
        <v>800000</v>
      </c>
      <c r="J7" s="52" t="s">
        <v>33</v>
      </c>
      <c r="K7" s="57" t="s">
        <v>134</v>
      </c>
      <c r="L7" s="58">
        <v>0.1</v>
      </c>
      <c r="M7" s="58">
        <v>7.0000000000000007E-2</v>
      </c>
      <c r="N7" s="331">
        <v>457118.23</v>
      </c>
      <c r="O7" s="423" t="s">
        <v>949</v>
      </c>
      <c r="P7" s="423"/>
      <c r="Q7" s="423"/>
      <c r="R7" s="423"/>
    </row>
    <row r="8" spans="1:18" s="46" customFormat="1" ht="78" customHeight="1">
      <c r="A8" s="52">
        <v>2</v>
      </c>
      <c r="B8" s="53" t="s">
        <v>135</v>
      </c>
      <c r="C8" s="53" t="s">
        <v>136</v>
      </c>
      <c r="D8" s="54" t="s">
        <v>137</v>
      </c>
      <c r="E8" s="54">
        <v>114</v>
      </c>
      <c r="F8" s="344" t="s">
        <v>138</v>
      </c>
      <c r="G8" s="55" t="s">
        <v>139</v>
      </c>
      <c r="H8" s="55">
        <v>24</v>
      </c>
      <c r="I8" s="56">
        <v>500000</v>
      </c>
      <c r="J8" s="52" t="s">
        <v>140</v>
      </c>
      <c r="K8" s="57" t="s">
        <v>134</v>
      </c>
      <c r="L8" s="58">
        <v>0.11</v>
      </c>
      <c r="M8" s="58">
        <v>0.08</v>
      </c>
      <c r="N8" s="331">
        <v>17907.580000000002</v>
      </c>
      <c r="O8" s="60" t="s">
        <v>1069</v>
      </c>
    </row>
    <row r="9" spans="1:18" s="46" customFormat="1" ht="47.25">
      <c r="A9" s="52">
        <v>3</v>
      </c>
      <c r="B9" s="53" t="s">
        <v>143</v>
      </c>
      <c r="C9" s="53" t="s">
        <v>144</v>
      </c>
      <c r="D9" s="54" t="s">
        <v>145</v>
      </c>
      <c r="E9" s="54">
        <v>118</v>
      </c>
      <c r="F9" s="54" t="s">
        <v>146</v>
      </c>
      <c r="G9" s="55" t="s">
        <v>147</v>
      </c>
      <c r="H9" s="55">
        <v>24</v>
      </c>
      <c r="I9" s="56">
        <v>10000</v>
      </c>
      <c r="J9" s="52" t="s">
        <v>32</v>
      </c>
      <c r="K9" s="57" t="s">
        <v>134</v>
      </c>
      <c r="L9" s="58">
        <v>0.11</v>
      </c>
      <c r="M9" s="58">
        <v>0.08</v>
      </c>
      <c r="N9" s="331">
        <v>4481.4399999999996</v>
      </c>
      <c r="O9" s="423" t="s">
        <v>950</v>
      </c>
      <c r="P9" s="423"/>
      <c r="Q9" s="423"/>
      <c r="R9" s="423"/>
    </row>
    <row r="10" spans="1:18" s="46" customFormat="1" ht="135">
      <c r="A10" s="52">
        <v>4</v>
      </c>
      <c r="B10" s="66" t="s">
        <v>148</v>
      </c>
      <c r="C10" s="53" t="s">
        <v>860</v>
      </c>
      <c r="D10" s="67" t="s">
        <v>150</v>
      </c>
      <c r="E10" s="67">
        <v>137</v>
      </c>
      <c r="F10" s="67" t="s">
        <v>151</v>
      </c>
      <c r="G10" s="68" t="s">
        <v>152</v>
      </c>
      <c r="H10" s="68">
        <v>24</v>
      </c>
      <c r="I10" s="69">
        <v>146000</v>
      </c>
      <c r="J10" s="69" t="s">
        <v>32</v>
      </c>
      <c r="K10" s="57" t="s">
        <v>134</v>
      </c>
      <c r="L10" s="70">
        <v>0.1</v>
      </c>
      <c r="M10" s="70">
        <v>7.0000000000000007E-2</v>
      </c>
      <c r="N10" s="332">
        <v>61550.95</v>
      </c>
      <c r="O10" s="423" t="s">
        <v>892</v>
      </c>
      <c r="P10" s="423"/>
      <c r="Q10" s="423"/>
      <c r="R10" s="423"/>
    </row>
    <row r="11" spans="1:18" s="46" customFormat="1" ht="75">
      <c r="A11" s="52">
        <v>5</v>
      </c>
      <c r="B11" s="53" t="s">
        <v>135</v>
      </c>
      <c r="C11" s="53" t="s">
        <v>136</v>
      </c>
      <c r="D11" s="61" t="s">
        <v>137</v>
      </c>
      <c r="E11" s="62">
        <v>142</v>
      </c>
      <c r="F11" s="345" t="s">
        <v>141</v>
      </c>
      <c r="G11" s="63" t="s">
        <v>142</v>
      </c>
      <c r="H11" s="63">
        <v>24</v>
      </c>
      <c r="I11" s="64">
        <v>1500000</v>
      </c>
      <c r="J11" s="52" t="s">
        <v>140</v>
      </c>
      <c r="K11" s="57" t="s">
        <v>134</v>
      </c>
      <c r="L11" s="65">
        <v>0.11</v>
      </c>
      <c r="M11" s="65">
        <v>0.08</v>
      </c>
      <c r="N11" s="333">
        <v>52424.38</v>
      </c>
      <c r="O11" s="60" t="s">
        <v>1069</v>
      </c>
    </row>
    <row r="12" spans="1:18" s="46" customFormat="1" ht="135">
      <c r="A12" s="52">
        <v>6</v>
      </c>
      <c r="B12" s="66" t="s">
        <v>148</v>
      </c>
      <c r="C12" s="53" t="s">
        <v>149</v>
      </c>
      <c r="D12" s="67" t="s">
        <v>150</v>
      </c>
      <c r="E12" s="71">
        <v>153</v>
      </c>
      <c r="F12" s="71" t="s">
        <v>153</v>
      </c>
      <c r="G12" s="72" t="s">
        <v>154</v>
      </c>
      <c r="H12" s="72">
        <v>14</v>
      </c>
      <c r="I12" s="69">
        <v>500000</v>
      </c>
      <c r="J12" s="52" t="s">
        <v>32</v>
      </c>
      <c r="K12" s="57" t="s">
        <v>134</v>
      </c>
      <c r="L12" s="73">
        <v>0.11</v>
      </c>
      <c r="M12" s="73">
        <v>0.08</v>
      </c>
      <c r="N12" s="333">
        <v>167397.54</v>
      </c>
      <c r="O12" s="423" t="s">
        <v>892</v>
      </c>
      <c r="P12" s="423"/>
      <c r="Q12" s="423"/>
      <c r="R12" s="423"/>
    </row>
    <row r="13" spans="1:18" s="46" customFormat="1" ht="75">
      <c r="A13" s="52">
        <v>7</v>
      </c>
      <c r="B13" s="74" t="s">
        <v>155</v>
      </c>
      <c r="C13" s="53" t="s">
        <v>156</v>
      </c>
      <c r="D13" s="54" t="s">
        <v>157</v>
      </c>
      <c r="E13" s="54">
        <v>117</v>
      </c>
      <c r="F13" s="346">
        <v>44096</v>
      </c>
      <c r="G13" s="68" t="s">
        <v>158</v>
      </c>
      <c r="H13" s="52">
        <v>24</v>
      </c>
      <c r="I13" s="64">
        <v>10000</v>
      </c>
      <c r="J13" s="52" t="s">
        <v>32</v>
      </c>
      <c r="K13" s="57" t="s">
        <v>134</v>
      </c>
      <c r="L13" s="73">
        <v>0.11</v>
      </c>
      <c r="M13" s="73">
        <v>0.08</v>
      </c>
      <c r="N13" s="333">
        <v>3884.8</v>
      </c>
      <c r="O13" s="423" t="s">
        <v>1074</v>
      </c>
      <c r="P13" s="423"/>
      <c r="Q13" s="423"/>
      <c r="R13" s="423"/>
    </row>
    <row r="14" spans="1:18" s="46" customFormat="1" ht="105" customHeight="1">
      <c r="A14" s="52">
        <v>8</v>
      </c>
      <c r="B14" s="74" t="s">
        <v>159</v>
      </c>
      <c r="C14" s="74" t="s">
        <v>160</v>
      </c>
      <c r="D14" s="75" t="s">
        <v>161</v>
      </c>
      <c r="E14" s="54">
        <v>143</v>
      </c>
      <c r="F14" s="76">
        <v>44145</v>
      </c>
      <c r="G14" s="52" t="s">
        <v>162</v>
      </c>
      <c r="H14" s="52">
        <v>24</v>
      </c>
      <c r="I14" s="69">
        <v>24000</v>
      </c>
      <c r="J14" s="52" t="s">
        <v>32</v>
      </c>
      <c r="K14" s="57" t="s">
        <v>134</v>
      </c>
      <c r="L14" s="73">
        <v>0.11</v>
      </c>
      <c r="M14" s="73">
        <v>0.08</v>
      </c>
      <c r="N14" s="331">
        <v>11971.31</v>
      </c>
      <c r="O14" s="423" t="s">
        <v>1075</v>
      </c>
      <c r="P14" s="423"/>
      <c r="Q14" s="423"/>
      <c r="R14" s="423"/>
    </row>
    <row r="15" spans="1:18" s="79" customFormat="1" ht="75">
      <c r="A15" s="52">
        <v>9</v>
      </c>
      <c r="B15" s="74" t="s">
        <v>163</v>
      </c>
      <c r="C15" s="77" t="s">
        <v>164</v>
      </c>
      <c r="D15" s="75" t="s">
        <v>165</v>
      </c>
      <c r="E15" s="54">
        <v>160</v>
      </c>
      <c r="F15" s="76">
        <v>44162</v>
      </c>
      <c r="G15" s="52" t="s">
        <v>166</v>
      </c>
      <c r="H15" s="52">
        <v>24</v>
      </c>
      <c r="I15" s="69">
        <v>14200</v>
      </c>
      <c r="J15" s="78" t="s">
        <v>32</v>
      </c>
      <c r="K15" s="57" t="s">
        <v>134</v>
      </c>
      <c r="L15" s="73">
        <v>0.11</v>
      </c>
      <c r="M15" s="73">
        <v>0.08</v>
      </c>
      <c r="N15" s="333">
        <v>5188.3999999999996</v>
      </c>
      <c r="O15" s="423" t="s">
        <v>1076</v>
      </c>
      <c r="P15" s="423"/>
      <c r="Q15" s="423"/>
      <c r="R15" s="423"/>
    </row>
    <row r="16" spans="1:18" s="79" customFormat="1" ht="60">
      <c r="A16" s="52">
        <v>10</v>
      </c>
      <c r="B16" s="53" t="s">
        <v>175</v>
      </c>
      <c r="C16" s="53" t="s">
        <v>176</v>
      </c>
      <c r="D16" s="61" t="s">
        <v>173</v>
      </c>
      <c r="E16" s="62" t="s">
        <v>177</v>
      </c>
      <c r="F16" s="86" t="s">
        <v>170</v>
      </c>
      <c r="G16" s="87" t="s">
        <v>171</v>
      </c>
      <c r="H16" s="63">
        <v>12</v>
      </c>
      <c r="I16" s="64">
        <v>56500</v>
      </c>
      <c r="J16" s="78" t="s">
        <v>32</v>
      </c>
      <c r="K16" s="57" t="s">
        <v>134</v>
      </c>
      <c r="L16" s="65">
        <v>0.11</v>
      </c>
      <c r="M16" s="65">
        <v>0.08</v>
      </c>
      <c r="N16" s="333">
        <v>25973.16</v>
      </c>
      <c r="O16" s="423" t="s">
        <v>893</v>
      </c>
      <c r="P16" s="423"/>
      <c r="Q16" s="423"/>
      <c r="R16" s="423"/>
    </row>
    <row r="17" spans="1:21" s="79" customFormat="1" ht="69" customHeight="1">
      <c r="A17" s="52">
        <v>11</v>
      </c>
      <c r="B17" s="77" t="s">
        <v>167</v>
      </c>
      <c r="C17" s="77" t="s">
        <v>168</v>
      </c>
      <c r="D17" s="80" t="s">
        <v>169</v>
      </c>
      <c r="E17" s="81">
        <v>174</v>
      </c>
      <c r="F17" s="82" t="s">
        <v>170</v>
      </c>
      <c r="G17" s="83" t="s">
        <v>171</v>
      </c>
      <c r="H17" s="84">
        <v>12</v>
      </c>
      <c r="I17" s="69">
        <v>28000</v>
      </c>
      <c r="J17" s="78" t="s">
        <v>32</v>
      </c>
      <c r="K17" s="57" t="s">
        <v>134</v>
      </c>
      <c r="L17" s="85">
        <v>0.11</v>
      </c>
      <c r="M17" s="85">
        <v>0.08</v>
      </c>
      <c r="N17" s="333">
        <v>12634.47</v>
      </c>
      <c r="O17" s="423" t="s">
        <v>894</v>
      </c>
      <c r="P17" s="423"/>
      <c r="Q17" s="423"/>
      <c r="R17" s="423"/>
    </row>
    <row r="18" spans="1:21" s="79" customFormat="1" ht="60">
      <c r="A18" s="52">
        <v>12</v>
      </c>
      <c r="B18" s="53" t="s">
        <v>172</v>
      </c>
      <c r="C18" s="53" t="s">
        <v>168</v>
      </c>
      <c r="D18" s="61" t="s">
        <v>173</v>
      </c>
      <c r="E18" s="62" t="s">
        <v>174</v>
      </c>
      <c r="F18" s="86" t="s">
        <v>170</v>
      </c>
      <c r="G18" s="87" t="s">
        <v>171</v>
      </c>
      <c r="H18" s="63">
        <v>12</v>
      </c>
      <c r="I18" s="64">
        <v>28800</v>
      </c>
      <c r="J18" s="78" t="s">
        <v>32</v>
      </c>
      <c r="K18" s="57" t="s">
        <v>134</v>
      </c>
      <c r="L18" s="65">
        <v>0.11</v>
      </c>
      <c r="M18" s="65">
        <v>0.08</v>
      </c>
      <c r="N18" s="333">
        <v>11927.39</v>
      </c>
      <c r="O18" s="423" t="s">
        <v>895</v>
      </c>
      <c r="P18" s="423"/>
      <c r="Q18" s="423"/>
      <c r="R18" s="423"/>
    </row>
    <row r="19" spans="1:21" s="79" customFormat="1" ht="47.25">
      <c r="A19" s="52">
        <v>13</v>
      </c>
      <c r="B19" s="66" t="s">
        <v>178</v>
      </c>
      <c r="C19" s="53" t="s">
        <v>179</v>
      </c>
      <c r="D19" s="67" t="s">
        <v>180</v>
      </c>
      <c r="E19" s="71">
        <v>179</v>
      </c>
      <c r="F19" s="88" t="s">
        <v>181</v>
      </c>
      <c r="G19" s="89" t="s">
        <v>182</v>
      </c>
      <c r="H19" s="72">
        <v>24</v>
      </c>
      <c r="I19" s="69">
        <v>60000</v>
      </c>
      <c r="J19" s="90" t="s">
        <v>32</v>
      </c>
      <c r="K19" s="57" t="s">
        <v>134</v>
      </c>
      <c r="L19" s="73">
        <v>0.1</v>
      </c>
      <c r="M19" s="73">
        <v>7.0000000000000007E-2</v>
      </c>
      <c r="N19" s="333">
        <v>930.74</v>
      </c>
      <c r="O19" s="423" t="s">
        <v>1077</v>
      </c>
      <c r="P19" s="423"/>
      <c r="Q19" s="423"/>
      <c r="R19" s="423"/>
    </row>
    <row r="20" spans="1:21" s="79" customFormat="1" ht="75">
      <c r="A20" s="52">
        <v>14</v>
      </c>
      <c r="B20" s="74" t="s">
        <v>183</v>
      </c>
      <c r="C20" s="77" t="s">
        <v>164</v>
      </c>
      <c r="D20" s="75" t="s">
        <v>184</v>
      </c>
      <c r="E20" s="54">
        <v>163</v>
      </c>
      <c r="F20" s="76">
        <v>44168</v>
      </c>
      <c r="G20" s="91">
        <v>44183</v>
      </c>
      <c r="H20" s="52">
        <v>24</v>
      </c>
      <c r="I20" s="64">
        <v>35500</v>
      </c>
      <c r="J20" s="78" t="s">
        <v>32</v>
      </c>
      <c r="K20" s="57" t="s">
        <v>134</v>
      </c>
      <c r="L20" s="65">
        <v>0.11</v>
      </c>
      <c r="M20" s="65">
        <v>0.08</v>
      </c>
      <c r="N20" s="333">
        <v>13149.66</v>
      </c>
      <c r="O20" s="423" t="s">
        <v>896</v>
      </c>
      <c r="P20" s="423"/>
      <c r="Q20" s="423"/>
      <c r="R20" s="423"/>
    </row>
    <row r="21" spans="1:21" s="79" customFormat="1" ht="60">
      <c r="A21" s="52">
        <v>15</v>
      </c>
      <c r="B21" s="77" t="s">
        <v>185</v>
      </c>
      <c r="C21" s="77" t="s">
        <v>186</v>
      </c>
      <c r="D21" s="80" t="s">
        <v>187</v>
      </c>
      <c r="E21" s="81">
        <v>180</v>
      </c>
      <c r="F21" s="82" t="s">
        <v>188</v>
      </c>
      <c r="G21" s="83">
        <v>44340</v>
      </c>
      <c r="H21" s="84">
        <v>24</v>
      </c>
      <c r="I21" s="64">
        <v>200000</v>
      </c>
      <c r="J21" s="92" t="s">
        <v>33</v>
      </c>
      <c r="K21" s="57" t="s">
        <v>134</v>
      </c>
      <c r="L21" s="85">
        <v>0.11</v>
      </c>
      <c r="M21" s="85">
        <v>0.08</v>
      </c>
      <c r="N21" s="333">
        <v>63280.92</v>
      </c>
      <c r="O21" s="423" t="s">
        <v>1078</v>
      </c>
      <c r="P21" s="423"/>
      <c r="Q21" s="423"/>
      <c r="R21" s="423"/>
    </row>
    <row r="22" spans="1:21" s="79" customFormat="1" ht="60">
      <c r="A22" s="52">
        <v>16</v>
      </c>
      <c r="B22" s="53" t="s">
        <v>189</v>
      </c>
      <c r="C22" s="53" t="s">
        <v>190</v>
      </c>
      <c r="D22" s="61" t="s">
        <v>191</v>
      </c>
      <c r="E22" s="62">
        <v>187</v>
      </c>
      <c r="F22" s="86" t="s">
        <v>192</v>
      </c>
      <c r="G22" s="87">
        <v>44222</v>
      </c>
      <c r="H22" s="63">
        <v>24</v>
      </c>
      <c r="I22" s="64">
        <v>200000</v>
      </c>
      <c r="J22" s="78" t="s">
        <v>32</v>
      </c>
      <c r="K22" s="57" t="s">
        <v>134</v>
      </c>
      <c r="L22" s="65">
        <v>0.11</v>
      </c>
      <c r="M22" s="65">
        <v>0.08</v>
      </c>
      <c r="N22" s="333">
        <v>134244.89000000001</v>
      </c>
      <c r="O22" s="423" t="s">
        <v>1079</v>
      </c>
      <c r="P22" s="423"/>
      <c r="Q22" s="423"/>
      <c r="R22" s="423"/>
    </row>
    <row r="23" spans="1:21" s="79" customFormat="1" ht="180">
      <c r="A23" s="52">
        <v>17</v>
      </c>
      <c r="B23" s="53" t="s">
        <v>193</v>
      </c>
      <c r="C23" s="53" t="s">
        <v>194</v>
      </c>
      <c r="D23" s="67" t="s">
        <v>195</v>
      </c>
      <c r="E23" s="71">
        <v>189</v>
      </c>
      <c r="F23" s="88" t="s">
        <v>196</v>
      </c>
      <c r="G23" s="87">
        <v>44244</v>
      </c>
      <c r="H23" s="63">
        <v>12</v>
      </c>
      <c r="I23" s="64">
        <v>3000000</v>
      </c>
      <c r="J23" s="78" t="s">
        <v>140</v>
      </c>
      <c r="K23" s="57" t="s">
        <v>134</v>
      </c>
      <c r="L23" s="65">
        <v>0.12</v>
      </c>
      <c r="M23" s="65">
        <v>0.09</v>
      </c>
      <c r="N23" s="333">
        <v>45173.87</v>
      </c>
      <c r="O23" s="423" t="s">
        <v>897</v>
      </c>
      <c r="P23" s="423"/>
      <c r="Q23" s="423"/>
      <c r="R23" s="423"/>
    </row>
    <row r="24" spans="1:21" s="46" customFormat="1" ht="75">
      <c r="A24" s="500">
        <v>18</v>
      </c>
      <c r="B24" s="501" t="s">
        <v>197</v>
      </c>
      <c r="C24" s="501" t="s">
        <v>164</v>
      </c>
      <c r="D24" s="502" t="s">
        <v>198</v>
      </c>
      <c r="E24" s="503">
        <v>193</v>
      </c>
      <c r="F24" s="504">
        <v>44225</v>
      </c>
      <c r="G24" s="505">
        <v>44244</v>
      </c>
      <c r="H24" s="500">
        <v>24</v>
      </c>
      <c r="I24" s="506">
        <v>20000</v>
      </c>
      <c r="J24" s="500" t="s">
        <v>32</v>
      </c>
      <c r="K24" s="507" t="s">
        <v>134</v>
      </c>
      <c r="L24" s="508">
        <v>0.11</v>
      </c>
      <c r="M24" s="508">
        <v>0.08</v>
      </c>
      <c r="N24" s="509">
        <v>12755.59</v>
      </c>
      <c r="O24" s="60"/>
    </row>
    <row r="25" spans="1:21" s="46" customFormat="1" ht="75">
      <c r="A25" s="52">
        <v>19</v>
      </c>
      <c r="B25" s="74" t="s">
        <v>199</v>
      </c>
      <c r="C25" s="74" t="s">
        <v>164</v>
      </c>
      <c r="D25" s="75" t="s">
        <v>200</v>
      </c>
      <c r="E25" s="54">
        <v>192</v>
      </c>
      <c r="F25" s="76">
        <v>44225</v>
      </c>
      <c r="G25" s="91">
        <v>44242</v>
      </c>
      <c r="H25" s="52">
        <v>24</v>
      </c>
      <c r="I25" s="56">
        <v>18000</v>
      </c>
      <c r="J25" s="52" t="s">
        <v>32</v>
      </c>
      <c r="K25" s="57" t="s">
        <v>134</v>
      </c>
      <c r="L25" s="65">
        <v>0.11</v>
      </c>
      <c r="M25" s="65">
        <v>0.08</v>
      </c>
      <c r="N25" s="333">
        <v>5679.61</v>
      </c>
      <c r="O25" s="406" t="s">
        <v>1080</v>
      </c>
      <c r="P25" s="406"/>
      <c r="Q25" s="406"/>
      <c r="R25" s="406"/>
      <c r="S25" s="406"/>
      <c r="T25" s="406"/>
    </row>
    <row r="26" spans="1:21" s="46" customFormat="1" ht="60">
      <c r="A26" s="52">
        <v>20</v>
      </c>
      <c r="B26" s="74" t="s">
        <v>82</v>
      </c>
      <c r="C26" s="74" t="s">
        <v>74</v>
      </c>
      <c r="D26" s="93" t="s">
        <v>201</v>
      </c>
      <c r="E26" s="94">
        <v>10</v>
      </c>
      <c r="F26" s="95">
        <v>44228</v>
      </c>
      <c r="G26" s="91">
        <v>44238</v>
      </c>
      <c r="H26" s="52">
        <v>24</v>
      </c>
      <c r="I26" s="56">
        <v>150000</v>
      </c>
      <c r="J26" s="52" t="s">
        <v>33</v>
      </c>
      <c r="K26" s="57" t="s">
        <v>134</v>
      </c>
      <c r="L26" s="65">
        <v>0.11</v>
      </c>
      <c r="M26" s="65">
        <v>0.08</v>
      </c>
      <c r="N26" s="191">
        <v>77176.67</v>
      </c>
      <c r="O26" s="406" t="s">
        <v>1032</v>
      </c>
      <c r="P26" s="406"/>
      <c r="Q26" s="406"/>
      <c r="R26" s="406"/>
      <c r="S26" s="406"/>
      <c r="T26" s="406"/>
    </row>
    <row r="27" spans="1:21" s="46" customFormat="1" ht="60">
      <c r="A27" s="52">
        <v>21</v>
      </c>
      <c r="B27" s="74" t="s">
        <v>1033</v>
      </c>
      <c r="C27" s="74" t="s">
        <v>74</v>
      </c>
      <c r="D27" s="93" t="s">
        <v>202</v>
      </c>
      <c r="E27" s="94">
        <v>11</v>
      </c>
      <c r="F27" s="95">
        <v>44228</v>
      </c>
      <c r="G27" s="91">
        <v>44238</v>
      </c>
      <c r="H27" s="52">
        <v>24</v>
      </c>
      <c r="I27" s="56">
        <v>350000</v>
      </c>
      <c r="J27" s="52" t="s">
        <v>32</v>
      </c>
      <c r="K27" s="57" t="s">
        <v>134</v>
      </c>
      <c r="L27" s="65">
        <v>0.11</v>
      </c>
      <c r="M27" s="65">
        <v>0.08</v>
      </c>
      <c r="N27" s="191">
        <v>280204.75</v>
      </c>
      <c r="O27" s="406" t="s">
        <v>1081</v>
      </c>
      <c r="P27" s="406"/>
      <c r="Q27" s="406"/>
      <c r="R27" s="406"/>
      <c r="S27" s="406"/>
      <c r="T27" s="406"/>
    </row>
    <row r="28" spans="1:21" s="46" customFormat="1" ht="63">
      <c r="A28" s="52">
        <v>22</v>
      </c>
      <c r="B28" s="74" t="s">
        <v>394</v>
      </c>
      <c r="C28" s="74" t="s">
        <v>179</v>
      </c>
      <c r="D28" s="270" t="s">
        <v>203</v>
      </c>
      <c r="E28" s="94">
        <v>12</v>
      </c>
      <c r="F28" s="95">
        <v>44229</v>
      </c>
      <c r="G28" s="91">
        <v>44238</v>
      </c>
      <c r="H28" s="52">
        <v>24</v>
      </c>
      <c r="I28" s="56">
        <v>40000</v>
      </c>
      <c r="J28" s="52" t="s">
        <v>32</v>
      </c>
      <c r="K28" s="57" t="s">
        <v>134</v>
      </c>
      <c r="L28" s="65">
        <v>0.11</v>
      </c>
      <c r="M28" s="65">
        <v>0.08</v>
      </c>
      <c r="N28" s="191">
        <v>22002.93</v>
      </c>
      <c r="O28" s="406" t="s">
        <v>1081</v>
      </c>
      <c r="P28" s="406"/>
      <c r="Q28" s="406"/>
      <c r="R28" s="406"/>
      <c r="S28" s="406"/>
      <c r="T28" s="406"/>
    </row>
    <row r="29" spans="1:21" s="46" customFormat="1" ht="47.25">
      <c r="A29" s="63">
        <v>23</v>
      </c>
      <c r="B29" s="74" t="s">
        <v>204</v>
      </c>
      <c r="C29" s="74" t="s">
        <v>179</v>
      </c>
      <c r="D29" s="270" t="s">
        <v>205</v>
      </c>
      <c r="E29" s="94">
        <v>18</v>
      </c>
      <c r="F29" s="95">
        <v>44235</v>
      </c>
      <c r="G29" s="91">
        <v>44257</v>
      </c>
      <c r="H29" s="52">
        <v>12</v>
      </c>
      <c r="I29" s="56">
        <v>157000</v>
      </c>
      <c r="J29" s="52" t="s">
        <v>32</v>
      </c>
      <c r="K29" s="57" t="s">
        <v>134</v>
      </c>
      <c r="L29" s="65">
        <v>0.11</v>
      </c>
      <c r="M29" s="65">
        <v>0.08</v>
      </c>
      <c r="N29" s="191">
        <v>36087.5</v>
      </c>
      <c r="O29" s="406" t="s">
        <v>1081</v>
      </c>
      <c r="P29" s="406"/>
      <c r="Q29" s="406"/>
      <c r="R29" s="406"/>
      <c r="S29" s="406"/>
      <c r="T29" s="406"/>
    </row>
    <row r="30" spans="1:21" s="46" customFormat="1" ht="16.5" customHeight="1">
      <c r="A30" s="434">
        <f>A29</f>
        <v>23</v>
      </c>
      <c r="B30" s="436" t="s">
        <v>0</v>
      </c>
      <c r="C30" s="96"/>
      <c r="D30" s="361"/>
      <c r="E30" s="361"/>
      <c r="F30" s="361"/>
      <c r="G30" s="97"/>
      <c r="H30" s="97"/>
      <c r="I30" s="98">
        <f>I7+I21+I26</f>
        <v>1150000</v>
      </c>
      <c r="J30" s="98" t="s">
        <v>33</v>
      </c>
      <c r="K30" s="99"/>
      <c r="L30" s="100"/>
      <c r="M30" s="100"/>
      <c r="N30" s="438">
        <f>SUM(N7:N29)</f>
        <v>1523146.7800000003</v>
      </c>
      <c r="O30" s="60"/>
    </row>
    <row r="31" spans="1:21" s="46" customFormat="1" ht="25.5" customHeight="1">
      <c r="A31" s="434"/>
      <c r="B31" s="436"/>
      <c r="C31" s="96"/>
      <c r="D31" s="96"/>
      <c r="E31" s="96"/>
      <c r="F31" s="96"/>
      <c r="G31" s="101"/>
      <c r="H31" s="101"/>
      <c r="I31" s="102">
        <f>I9+I10+I13+I12+I15+I17+I18+I14+I16+I19+I22+I20+I24+I25+I27+I28+I29</f>
        <v>1698000</v>
      </c>
      <c r="J31" s="102" t="s">
        <v>32</v>
      </c>
      <c r="K31" s="99"/>
      <c r="L31" s="99"/>
      <c r="M31" s="99"/>
      <c r="N31" s="438"/>
      <c r="O31" s="60"/>
      <c r="P31" s="295"/>
      <c r="Q31" s="440"/>
      <c r="R31" s="440"/>
      <c r="S31" s="440"/>
      <c r="T31" s="440"/>
      <c r="U31" s="440"/>
    </row>
    <row r="32" spans="1:21" s="79" customFormat="1" ht="15.75" customHeight="1">
      <c r="A32" s="435"/>
      <c r="B32" s="437"/>
      <c r="C32" s="96"/>
      <c r="D32" s="96"/>
      <c r="E32" s="96"/>
      <c r="F32" s="96"/>
      <c r="G32" s="103"/>
      <c r="H32" s="104"/>
      <c r="I32" s="102">
        <f>I8+I11+I23</f>
        <v>5000000</v>
      </c>
      <c r="J32" s="105" t="s">
        <v>140</v>
      </c>
      <c r="K32" s="106"/>
      <c r="L32" s="102"/>
      <c r="M32" s="106"/>
      <c r="N32" s="439"/>
      <c r="O32" s="60"/>
      <c r="P32" s="295"/>
      <c r="Q32" s="440"/>
      <c r="R32" s="440"/>
      <c r="S32" s="440"/>
    </row>
    <row r="33" spans="1:20" s="46" customFormat="1" ht="18.75" customHeight="1">
      <c r="A33" s="421" t="s">
        <v>70</v>
      </c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271"/>
    </row>
    <row r="34" spans="1:20" s="46" customFormat="1" ht="60">
      <c r="A34" s="318" t="s">
        <v>206</v>
      </c>
      <c r="B34" s="108" t="s">
        <v>207</v>
      </c>
      <c r="C34" s="74" t="s">
        <v>208</v>
      </c>
      <c r="D34" s="109" t="s">
        <v>209</v>
      </c>
      <c r="E34" s="109" t="s">
        <v>210</v>
      </c>
      <c r="F34" s="109" t="s">
        <v>211</v>
      </c>
      <c r="G34" s="110">
        <v>44043</v>
      </c>
      <c r="H34" s="111">
        <v>24</v>
      </c>
      <c r="I34" s="112">
        <v>380000</v>
      </c>
      <c r="J34" s="52" t="s">
        <v>32</v>
      </c>
      <c r="K34" s="57" t="s">
        <v>134</v>
      </c>
      <c r="L34" s="111" t="s">
        <v>212</v>
      </c>
      <c r="M34" s="111" t="s">
        <v>213</v>
      </c>
      <c r="N34" s="113">
        <v>65389.34</v>
      </c>
      <c r="O34" s="406" t="s">
        <v>861</v>
      </c>
      <c r="P34" s="406"/>
      <c r="Q34" s="406"/>
      <c r="R34" s="406"/>
      <c r="S34" s="406"/>
      <c r="T34" s="406"/>
    </row>
    <row r="35" spans="1:20" s="46" customFormat="1" ht="45">
      <c r="A35" s="318" t="s">
        <v>214</v>
      </c>
      <c r="B35" s="108" t="s">
        <v>215</v>
      </c>
      <c r="C35" s="74" t="s">
        <v>55</v>
      </c>
      <c r="D35" s="109" t="s">
        <v>216</v>
      </c>
      <c r="E35" s="109" t="s">
        <v>217</v>
      </c>
      <c r="F35" s="109" t="s">
        <v>218</v>
      </c>
      <c r="G35" s="111" t="s">
        <v>219</v>
      </c>
      <c r="H35" s="111">
        <v>24</v>
      </c>
      <c r="I35" s="112">
        <v>1600000</v>
      </c>
      <c r="J35" s="55" t="s">
        <v>140</v>
      </c>
      <c r="K35" s="57" t="s">
        <v>134</v>
      </c>
      <c r="L35" s="111" t="s">
        <v>212</v>
      </c>
      <c r="M35" s="111" t="s">
        <v>213</v>
      </c>
      <c r="N35" s="114">
        <v>42309.26</v>
      </c>
      <c r="O35" s="406" t="s">
        <v>862</v>
      </c>
      <c r="P35" s="406"/>
      <c r="Q35" s="406"/>
      <c r="R35" s="406"/>
      <c r="S35" s="406"/>
      <c r="T35" s="406"/>
    </row>
    <row r="36" spans="1:20" s="46" customFormat="1" ht="45">
      <c r="A36" s="319" t="s">
        <v>220</v>
      </c>
      <c r="B36" s="108" t="s">
        <v>221</v>
      </c>
      <c r="C36" s="74" t="s">
        <v>222</v>
      </c>
      <c r="D36" s="109" t="s">
        <v>223</v>
      </c>
      <c r="E36" s="109" t="s">
        <v>224</v>
      </c>
      <c r="F36" s="347" t="s">
        <v>225</v>
      </c>
      <c r="G36" s="111" t="s">
        <v>226</v>
      </c>
      <c r="H36" s="111">
        <v>24</v>
      </c>
      <c r="I36" s="112">
        <v>529000</v>
      </c>
      <c r="J36" s="52" t="s">
        <v>32</v>
      </c>
      <c r="K36" s="57" t="s">
        <v>134</v>
      </c>
      <c r="L36" s="111" t="s">
        <v>212</v>
      </c>
      <c r="M36" s="111" t="s">
        <v>213</v>
      </c>
      <c r="N36" s="113">
        <v>413997.19</v>
      </c>
      <c r="O36" s="406" t="s">
        <v>1082</v>
      </c>
      <c r="P36" s="406"/>
      <c r="Q36" s="406"/>
      <c r="R36" s="406"/>
      <c r="S36" s="406"/>
      <c r="T36" s="406"/>
    </row>
    <row r="37" spans="1:20" s="376" customFormat="1" ht="47.25">
      <c r="A37" s="371">
        <v>4</v>
      </c>
      <c r="B37" s="372" t="s">
        <v>227</v>
      </c>
      <c r="C37" s="373" t="s">
        <v>228</v>
      </c>
      <c r="D37" s="347" t="s">
        <v>229</v>
      </c>
      <c r="E37" s="347" t="s">
        <v>230</v>
      </c>
      <c r="F37" s="347" t="s">
        <v>231</v>
      </c>
      <c r="G37" s="196" t="s">
        <v>232</v>
      </c>
      <c r="H37" s="196">
        <v>24</v>
      </c>
      <c r="I37" s="374">
        <v>80264</v>
      </c>
      <c r="J37" s="198" t="s">
        <v>140</v>
      </c>
      <c r="K37" s="375" t="s">
        <v>134</v>
      </c>
      <c r="L37" s="196" t="s">
        <v>212</v>
      </c>
      <c r="M37" s="196" t="s">
        <v>213</v>
      </c>
      <c r="N37" s="114">
        <v>2540.75</v>
      </c>
      <c r="O37" s="441" t="s">
        <v>1083</v>
      </c>
      <c r="P37" s="441"/>
      <c r="Q37" s="441"/>
      <c r="R37" s="441"/>
      <c r="S37" s="441"/>
      <c r="T37" s="441"/>
    </row>
    <row r="38" spans="1:20" s="46" customFormat="1" ht="47.25">
      <c r="A38" s="115">
        <v>5</v>
      </c>
      <c r="B38" s="108" t="s">
        <v>233</v>
      </c>
      <c r="C38" s="74" t="s">
        <v>228</v>
      </c>
      <c r="D38" s="109" t="s">
        <v>234</v>
      </c>
      <c r="E38" s="109" t="s">
        <v>235</v>
      </c>
      <c r="F38" s="116">
        <v>44162</v>
      </c>
      <c r="G38" s="110">
        <v>44299</v>
      </c>
      <c r="H38" s="111">
        <v>12</v>
      </c>
      <c r="I38" s="112">
        <v>999999.94</v>
      </c>
      <c r="J38" s="78" t="s">
        <v>140</v>
      </c>
      <c r="K38" s="57" t="s">
        <v>134</v>
      </c>
      <c r="L38" s="117">
        <v>0.11</v>
      </c>
      <c r="M38" s="117">
        <v>0.08</v>
      </c>
      <c r="N38" s="113">
        <v>10355.18</v>
      </c>
      <c r="O38" s="406" t="s">
        <v>898</v>
      </c>
      <c r="P38" s="406"/>
      <c r="Q38" s="406"/>
      <c r="R38" s="406"/>
      <c r="S38" s="406"/>
      <c r="T38" s="406"/>
    </row>
    <row r="39" spans="1:20" s="46" customFormat="1" ht="63">
      <c r="A39" s="115">
        <v>6</v>
      </c>
      <c r="B39" s="108" t="s">
        <v>236</v>
      </c>
      <c r="C39" s="74" t="s">
        <v>179</v>
      </c>
      <c r="D39" s="109" t="s">
        <v>237</v>
      </c>
      <c r="E39" s="109" t="s">
        <v>238</v>
      </c>
      <c r="F39" s="116">
        <v>44165</v>
      </c>
      <c r="G39" s="110">
        <v>44172</v>
      </c>
      <c r="H39" s="111">
        <v>24</v>
      </c>
      <c r="I39" s="112">
        <v>225000</v>
      </c>
      <c r="J39" s="78" t="s">
        <v>33</v>
      </c>
      <c r="K39" s="57" t="s">
        <v>134</v>
      </c>
      <c r="L39" s="117">
        <v>0.11</v>
      </c>
      <c r="M39" s="117">
        <v>0.08</v>
      </c>
      <c r="N39" s="113">
        <v>214280.09</v>
      </c>
      <c r="O39" s="449" t="s">
        <v>1084</v>
      </c>
      <c r="P39" s="449"/>
    </row>
    <row r="40" spans="1:20" s="46" customFormat="1" ht="63" customHeight="1">
      <c r="A40" s="115">
        <v>7</v>
      </c>
      <c r="B40" s="108" t="s">
        <v>239</v>
      </c>
      <c r="C40" s="74" t="s">
        <v>179</v>
      </c>
      <c r="D40" s="109" t="s">
        <v>240</v>
      </c>
      <c r="E40" s="109" t="s">
        <v>241</v>
      </c>
      <c r="F40" s="116">
        <v>44183</v>
      </c>
      <c r="G40" s="110">
        <v>44194</v>
      </c>
      <c r="H40" s="111">
        <v>21</v>
      </c>
      <c r="I40" s="112">
        <v>425000.18</v>
      </c>
      <c r="J40" s="78" t="s">
        <v>140</v>
      </c>
      <c r="K40" s="57" t="s">
        <v>134</v>
      </c>
      <c r="L40" s="117">
        <v>0.11</v>
      </c>
      <c r="M40" s="117">
        <v>0.08</v>
      </c>
      <c r="N40" s="113">
        <v>6741.1</v>
      </c>
      <c r="O40" s="406" t="s">
        <v>987</v>
      </c>
      <c r="P40" s="406"/>
      <c r="Q40" s="406"/>
    </row>
    <row r="41" spans="1:20" s="46" customFormat="1" ht="63">
      <c r="A41" s="115">
        <v>8</v>
      </c>
      <c r="B41" s="118" t="s">
        <v>242</v>
      </c>
      <c r="C41" s="74" t="s">
        <v>179</v>
      </c>
      <c r="D41" s="109" t="s">
        <v>243</v>
      </c>
      <c r="E41" s="109" t="s">
        <v>244</v>
      </c>
      <c r="F41" s="116">
        <v>44225</v>
      </c>
      <c r="G41" s="110">
        <v>44235</v>
      </c>
      <c r="H41" s="111">
        <v>12</v>
      </c>
      <c r="I41" s="112">
        <v>4140</v>
      </c>
      <c r="J41" s="78" t="s">
        <v>32</v>
      </c>
      <c r="K41" s="57" t="s">
        <v>134</v>
      </c>
      <c r="L41" s="117">
        <v>0.11</v>
      </c>
      <c r="M41" s="117">
        <v>0.08</v>
      </c>
      <c r="N41" s="119">
        <v>1541.42</v>
      </c>
      <c r="O41" s="406" t="s">
        <v>951</v>
      </c>
      <c r="P41" s="406"/>
      <c r="Q41" s="406"/>
      <c r="R41" s="406"/>
      <c r="S41" s="406"/>
      <c r="T41" s="406"/>
    </row>
    <row r="42" spans="1:20" s="46" customFormat="1" ht="47.25" customHeight="1">
      <c r="A42" s="115">
        <v>9</v>
      </c>
      <c r="B42" s="118" t="s">
        <v>245</v>
      </c>
      <c r="C42" s="74" t="s">
        <v>179</v>
      </c>
      <c r="D42" s="109" t="s">
        <v>246</v>
      </c>
      <c r="E42" s="109" t="s">
        <v>247</v>
      </c>
      <c r="F42" s="116">
        <v>44225</v>
      </c>
      <c r="G42" s="110">
        <v>44235</v>
      </c>
      <c r="H42" s="111">
        <v>12</v>
      </c>
      <c r="I42" s="112">
        <v>3380</v>
      </c>
      <c r="J42" s="78" t="s">
        <v>32</v>
      </c>
      <c r="K42" s="57" t="s">
        <v>134</v>
      </c>
      <c r="L42" s="117">
        <v>0.11</v>
      </c>
      <c r="M42" s="117">
        <v>0.08</v>
      </c>
      <c r="N42" s="119">
        <v>1258.69</v>
      </c>
      <c r="O42" s="406" t="s">
        <v>951</v>
      </c>
      <c r="P42" s="406"/>
      <c r="Q42" s="406"/>
      <c r="R42" s="406"/>
      <c r="S42" s="406"/>
      <c r="T42" s="406"/>
    </row>
    <row r="43" spans="1:20" s="46" customFormat="1" ht="47.25" customHeight="1">
      <c r="A43" s="320">
        <v>10</v>
      </c>
      <c r="B43" s="118" t="s">
        <v>248</v>
      </c>
      <c r="C43" s="74" t="s">
        <v>179</v>
      </c>
      <c r="D43" s="109" t="s">
        <v>249</v>
      </c>
      <c r="E43" s="109" t="s">
        <v>250</v>
      </c>
      <c r="F43" s="116">
        <v>44225</v>
      </c>
      <c r="G43" s="110">
        <v>44235</v>
      </c>
      <c r="H43" s="111">
        <v>12</v>
      </c>
      <c r="I43" s="112">
        <v>5500</v>
      </c>
      <c r="J43" s="78" t="s">
        <v>32</v>
      </c>
      <c r="K43" s="57" t="s">
        <v>134</v>
      </c>
      <c r="L43" s="117">
        <v>0.11</v>
      </c>
      <c r="M43" s="117">
        <v>0.08</v>
      </c>
      <c r="N43" s="119">
        <v>2049.5300000000002</v>
      </c>
      <c r="O43" s="406" t="s">
        <v>951</v>
      </c>
      <c r="P43" s="406"/>
      <c r="Q43" s="406"/>
      <c r="R43" s="406"/>
      <c r="S43" s="406"/>
      <c r="T43" s="406"/>
    </row>
    <row r="44" spans="1:20" s="46" customFormat="1">
      <c r="A44" s="450">
        <f>A43</f>
        <v>10</v>
      </c>
      <c r="B44" s="453" t="s">
        <v>0</v>
      </c>
      <c r="C44" s="96"/>
      <c r="D44" s="96"/>
      <c r="E44" s="96"/>
      <c r="F44" s="96"/>
      <c r="G44" s="120"/>
      <c r="H44" s="121"/>
      <c r="I44" s="122">
        <f>I39</f>
        <v>225000</v>
      </c>
      <c r="J44" s="360" t="s">
        <v>33</v>
      </c>
      <c r="K44" s="123"/>
      <c r="L44" s="123"/>
      <c r="M44" s="123"/>
      <c r="N44" s="454">
        <f>SUM(N34:N43)</f>
        <v>760462.55</v>
      </c>
      <c r="O44" s="271"/>
    </row>
    <row r="45" spans="1:20" s="46" customFormat="1" ht="28.5">
      <c r="A45" s="451"/>
      <c r="B45" s="436"/>
      <c r="C45" s="96"/>
      <c r="D45" s="96"/>
      <c r="E45" s="96"/>
      <c r="F45" s="96"/>
      <c r="G45" s="101"/>
      <c r="H45" s="101"/>
      <c r="I45" s="102">
        <f>I34+I36+I41+I42+I43</f>
        <v>922020</v>
      </c>
      <c r="J45" s="102" t="s">
        <v>32</v>
      </c>
      <c r="K45" s="99"/>
      <c r="L45" s="99"/>
      <c r="M45" s="99"/>
      <c r="N45" s="438"/>
      <c r="O45" s="271"/>
    </row>
    <row r="46" spans="1:20" s="46" customFormat="1">
      <c r="A46" s="452"/>
      <c r="B46" s="437"/>
      <c r="C46" s="96"/>
      <c r="D46" s="96"/>
      <c r="E46" s="96"/>
      <c r="F46" s="96"/>
      <c r="G46" s="103"/>
      <c r="H46" s="104"/>
      <c r="I46" s="102">
        <f>I35+I37+I38+I40</f>
        <v>3105264.12</v>
      </c>
      <c r="J46" s="360" t="s">
        <v>140</v>
      </c>
      <c r="K46" s="106"/>
      <c r="L46" s="102"/>
      <c r="M46" s="106"/>
      <c r="N46" s="439"/>
      <c r="O46" s="271"/>
    </row>
    <row r="47" spans="1:20" s="263" customFormat="1" ht="21" customHeight="1">
      <c r="A47" s="442" t="s">
        <v>97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</row>
    <row r="48" spans="1:20" s="124" customFormat="1" ht="47.25">
      <c r="A48" s="55">
        <v>1</v>
      </c>
      <c r="B48" s="53" t="s">
        <v>251</v>
      </c>
      <c r="C48" s="53" t="s">
        <v>252</v>
      </c>
      <c r="D48" s="246" t="s">
        <v>253</v>
      </c>
      <c r="E48" s="61">
        <v>2024</v>
      </c>
      <c r="F48" s="247">
        <v>44012</v>
      </c>
      <c r="G48" s="162">
        <v>44018</v>
      </c>
      <c r="H48" s="55">
        <v>24</v>
      </c>
      <c r="I48" s="64">
        <v>314200</v>
      </c>
      <c r="J48" s="243" t="s">
        <v>32</v>
      </c>
      <c r="K48" s="57" t="s">
        <v>134</v>
      </c>
      <c r="L48" s="221">
        <v>0.11</v>
      </c>
      <c r="M48" s="221">
        <v>0.08</v>
      </c>
      <c r="N48" s="208">
        <v>126067.04</v>
      </c>
      <c r="O48" s="124" t="s">
        <v>949</v>
      </c>
    </row>
    <row r="49" spans="1:16" s="124" customFormat="1" ht="47.25">
      <c r="A49" s="55">
        <v>2</v>
      </c>
      <c r="B49" s="53" t="s">
        <v>251</v>
      </c>
      <c r="C49" s="53" t="s">
        <v>252</v>
      </c>
      <c r="D49" s="246" t="s">
        <v>253</v>
      </c>
      <c r="E49" s="61">
        <v>2023</v>
      </c>
      <c r="F49" s="247">
        <v>44012</v>
      </c>
      <c r="G49" s="162" t="s">
        <v>899</v>
      </c>
      <c r="H49" s="55">
        <v>24</v>
      </c>
      <c r="I49" s="64"/>
      <c r="J49" s="242"/>
      <c r="K49" s="57" t="s">
        <v>134</v>
      </c>
      <c r="L49" s="221">
        <v>0.11</v>
      </c>
      <c r="M49" s="221">
        <v>0.08</v>
      </c>
      <c r="N49" s="208">
        <v>30886.57</v>
      </c>
      <c r="O49" s="124" t="s">
        <v>949</v>
      </c>
    </row>
    <row r="50" spans="1:16" s="124" customFormat="1" ht="45">
      <c r="A50" s="55">
        <v>2</v>
      </c>
      <c r="B50" s="53" t="s">
        <v>254</v>
      </c>
      <c r="C50" s="53" t="s">
        <v>255</v>
      </c>
      <c r="D50" s="246" t="s">
        <v>256</v>
      </c>
      <c r="E50" s="61">
        <v>2023</v>
      </c>
      <c r="F50" s="247">
        <v>44012</v>
      </c>
      <c r="G50" s="250">
        <v>44014</v>
      </c>
      <c r="H50" s="55">
        <v>24</v>
      </c>
      <c r="I50" s="64">
        <v>546660</v>
      </c>
      <c r="J50" s="242" t="s">
        <v>32</v>
      </c>
      <c r="K50" s="57" t="s">
        <v>134</v>
      </c>
      <c r="L50" s="221">
        <v>0.11</v>
      </c>
      <c r="M50" s="221">
        <v>0.08</v>
      </c>
      <c r="N50" s="208">
        <v>265270.23</v>
      </c>
      <c r="O50" s="124" t="s">
        <v>900</v>
      </c>
    </row>
    <row r="51" spans="1:16" s="124" customFormat="1" ht="45">
      <c r="A51" s="55">
        <v>3</v>
      </c>
      <c r="B51" s="53" t="s">
        <v>254</v>
      </c>
      <c r="C51" s="53" t="s">
        <v>255</v>
      </c>
      <c r="D51" s="244" t="s">
        <v>256</v>
      </c>
      <c r="E51" s="61">
        <v>2037</v>
      </c>
      <c r="F51" s="247">
        <v>44145</v>
      </c>
      <c r="G51" s="250">
        <v>44179</v>
      </c>
      <c r="H51" s="55">
        <v>24</v>
      </c>
      <c r="I51" s="64">
        <v>256020</v>
      </c>
      <c r="J51" s="242" t="s">
        <v>32</v>
      </c>
      <c r="K51" s="57" t="s">
        <v>134</v>
      </c>
      <c r="L51" s="221">
        <v>0.11</v>
      </c>
      <c r="M51" s="221">
        <v>0.08</v>
      </c>
      <c r="N51" s="251">
        <v>59137.72</v>
      </c>
      <c r="O51" s="124" t="s">
        <v>901</v>
      </c>
    </row>
    <row r="52" spans="1:16" s="124" customFormat="1" ht="91.5" customHeight="1">
      <c r="A52" s="55">
        <v>4</v>
      </c>
      <c r="B52" s="53" t="s">
        <v>257</v>
      </c>
      <c r="C52" s="53" t="s">
        <v>258</v>
      </c>
      <c r="D52" s="246" t="s">
        <v>259</v>
      </c>
      <c r="E52" s="62">
        <v>2025</v>
      </c>
      <c r="F52" s="86">
        <v>44036</v>
      </c>
      <c r="G52" s="162">
        <v>44041</v>
      </c>
      <c r="H52" s="63">
        <v>24</v>
      </c>
      <c r="I52" s="64">
        <v>157800</v>
      </c>
      <c r="J52" s="243" t="s">
        <v>32</v>
      </c>
      <c r="K52" s="57" t="s">
        <v>134</v>
      </c>
      <c r="L52" s="221">
        <v>0.11</v>
      </c>
      <c r="M52" s="221">
        <v>0.08</v>
      </c>
      <c r="N52" s="208">
        <v>126499.34</v>
      </c>
      <c r="O52" s="124" t="s">
        <v>1034</v>
      </c>
    </row>
    <row r="53" spans="1:16" s="124" customFormat="1" ht="62.25" customHeight="1">
      <c r="A53" s="55">
        <v>5</v>
      </c>
      <c r="B53" s="53" t="s">
        <v>260</v>
      </c>
      <c r="C53" s="53" t="s">
        <v>261</v>
      </c>
      <c r="D53" s="246" t="s">
        <v>262</v>
      </c>
      <c r="E53" s="62">
        <v>2026</v>
      </c>
      <c r="F53" s="86">
        <v>44036</v>
      </c>
      <c r="G53" s="162">
        <v>44070</v>
      </c>
      <c r="H53" s="63">
        <v>24</v>
      </c>
      <c r="I53" s="64">
        <v>27060</v>
      </c>
      <c r="J53" s="242" t="s">
        <v>32</v>
      </c>
      <c r="K53" s="57" t="s">
        <v>134</v>
      </c>
      <c r="L53" s="221">
        <v>0.11</v>
      </c>
      <c r="M53" s="221">
        <v>0.08</v>
      </c>
      <c r="N53" s="208">
        <v>23322.67</v>
      </c>
      <c r="O53" s="124" t="s">
        <v>1035</v>
      </c>
    </row>
    <row r="54" spans="1:16" s="125" customFormat="1" ht="120">
      <c r="A54" s="55">
        <v>6</v>
      </c>
      <c r="B54" s="53" t="s">
        <v>260</v>
      </c>
      <c r="C54" s="53" t="s">
        <v>263</v>
      </c>
      <c r="D54" s="246" t="s">
        <v>262</v>
      </c>
      <c r="E54" s="62">
        <v>2027</v>
      </c>
      <c r="F54" s="86">
        <v>44036</v>
      </c>
      <c r="G54" s="162">
        <v>44041</v>
      </c>
      <c r="H54" s="63">
        <v>24</v>
      </c>
      <c r="I54" s="64">
        <v>88840</v>
      </c>
      <c r="J54" s="243" t="s">
        <v>32</v>
      </c>
      <c r="K54" s="57" t="s">
        <v>134</v>
      </c>
      <c r="L54" s="221">
        <v>0.11</v>
      </c>
      <c r="M54" s="221">
        <v>0.08</v>
      </c>
      <c r="N54" s="208">
        <v>77901.600000000006</v>
      </c>
      <c r="O54" s="125" t="s">
        <v>1036</v>
      </c>
    </row>
    <row r="55" spans="1:16" s="125" customFormat="1" ht="105">
      <c r="A55" s="55">
        <v>7</v>
      </c>
      <c r="B55" s="252" t="s">
        <v>264</v>
      </c>
      <c r="C55" s="252" t="s">
        <v>265</v>
      </c>
      <c r="D55" s="253" t="s">
        <v>266</v>
      </c>
      <c r="E55" s="71">
        <v>117</v>
      </c>
      <c r="F55" s="88">
        <v>44036</v>
      </c>
      <c r="G55" s="162">
        <v>44097</v>
      </c>
      <c r="H55" s="63">
        <v>24</v>
      </c>
      <c r="I55" s="64">
        <v>80400</v>
      </c>
      <c r="J55" s="254" t="s">
        <v>32</v>
      </c>
      <c r="K55" s="57" t="s">
        <v>134</v>
      </c>
      <c r="L55" s="221">
        <v>0.11</v>
      </c>
      <c r="M55" s="221">
        <v>0.08</v>
      </c>
      <c r="N55" s="208">
        <v>60150.63</v>
      </c>
      <c r="O55" s="125" t="s">
        <v>1036</v>
      </c>
    </row>
    <row r="56" spans="1:16" s="125" customFormat="1" ht="63">
      <c r="A56" s="55">
        <v>8</v>
      </c>
      <c r="B56" s="252" t="s">
        <v>267</v>
      </c>
      <c r="C56" s="252" t="s">
        <v>268</v>
      </c>
      <c r="D56" s="255" t="s">
        <v>269</v>
      </c>
      <c r="E56" s="62">
        <v>2035</v>
      </c>
      <c r="F56" s="86">
        <v>44146</v>
      </c>
      <c r="G56" s="162">
        <v>44148</v>
      </c>
      <c r="H56" s="63">
        <v>24</v>
      </c>
      <c r="I56" s="64">
        <v>80000</v>
      </c>
      <c r="J56" s="254" t="s">
        <v>32</v>
      </c>
      <c r="K56" s="57" t="s">
        <v>134</v>
      </c>
      <c r="L56" s="221">
        <v>0.11</v>
      </c>
      <c r="M56" s="221">
        <v>0.08</v>
      </c>
      <c r="N56" s="251">
        <v>21290.81</v>
      </c>
      <c r="O56" s="124" t="s">
        <v>952</v>
      </c>
    </row>
    <row r="57" spans="1:16" s="125" customFormat="1" ht="60">
      <c r="A57" s="55">
        <v>9</v>
      </c>
      <c r="B57" s="256" t="s">
        <v>270</v>
      </c>
      <c r="C57" s="256" t="s">
        <v>271</v>
      </c>
      <c r="D57" s="257" t="s">
        <v>272</v>
      </c>
      <c r="E57" s="246">
        <v>214</v>
      </c>
      <c r="F57" s="86" t="s">
        <v>273</v>
      </c>
      <c r="G57" s="150" t="s">
        <v>274</v>
      </c>
      <c r="H57" s="63">
        <v>24</v>
      </c>
      <c r="I57" s="64">
        <v>500000</v>
      </c>
      <c r="J57" s="243" t="s">
        <v>32</v>
      </c>
      <c r="K57" s="57" t="s">
        <v>134</v>
      </c>
      <c r="L57" s="221">
        <v>0.11</v>
      </c>
      <c r="M57" s="221">
        <v>0.08</v>
      </c>
      <c r="N57" s="64">
        <v>318333.26</v>
      </c>
      <c r="O57" s="124" t="s">
        <v>1085</v>
      </c>
    </row>
    <row r="58" spans="1:16" s="125" customFormat="1" ht="135">
      <c r="A58" s="55">
        <v>10</v>
      </c>
      <c r="B58" s="256" t="s">
        <v>275</v>
      </c>
      <c r="C58" s="256" t="s">
        <v>276</v>
      </c>
      <c r="D58" s="257" t="s">
        <v>277</v>
      </c>
      <c r="E58" s="62">
        <v>124</v>
      </c>
      <c r="F58" s="86">
        <v>44190</v>
      </c>
      <c r="G58" s="150" t="s">
        <v>278</v>
      </c>
      <c r="H58" s="63">
        <v>24</v>
      </c>
      <c r="I58" s="64">
        <v>220000</v>
      </c>
      <c r="J58" s="254" t="s">
        <v>32</v>
      </c>
      <c r="K58" s="57" t="s">
        <v>134</v>
      </c>
      <c r="L58" s="221">
        <v>0.11</v>
      </c>
      <c r="M58" s="221">
        <v>0.08</v>
      </c>
      <c r="N58" s="64">
        <v>113599.03</v>
      </c>
      <c r="O58" s="124" t="s">
        <v>1086</v>
      </c>
    </row>
    <row r="59" spans="1:16" s="128" customFormat="1" ht="19.5" customHeight="1">
      <c r="A59" s="126">
        <f>A58</f>
        <v>10</v>
      </c>
      <c r="B59" s="96" t="s">
        <v>0</v>
      </c>
      <c r="C59" s="96"/>
      <c r="D59" s="96"/>
      <c r="E59" s="96"/>
      <c r="F59" s="96"/>
      <c r="G59" s="126"/>
      <c r="H59" s="126"/>
      <c r="I59" s="102">
        <f>SUM(I48:I58)</f>
        <v>2270980</v>
      </c>
      <c r="J59" s="102" t="s">
        <v>32</v>
      </c>
      <c r="K59" s="127"/>
      <c r="L59" s="127"/>
      <c r="M59" s="127"/>
      <c r="N59" s="102">
        <f>SUM(N48:N58)</f>
        <v>1222458.9000000001</v>
      </c>
    </row>
    <row r="60" spans="1:16" s="46" customFormat="1">
      <c r="A60" s="443">
        <f>A30+A44+A59</f>
        <v>43</v>
      </c>
      <c r="B60" s="445" t="s">
        <v>279</v>
      </c>
      <c r="C60" s="129"/>
      <c r="D60" s="362"/>
      <c r="E60" s="362"/>
      <c r="F60" s="362"/>
      <c r="G60" s="130"/>
      <c r="H60" s="130"/>
      <c r="I60" s="131">
        <f>I30+I44</f>
        <v>1375000</v>
      </c>
      <c r="J60" s="131" t="s">
        <v>33</v>
      </c>
      <c r="K60" s="132"/>
      <c r="L60" s="133"/>
      <c r="M60" s="133"/>
      <c r="N60" s="447">
        <f>N30+N44+N59</f>
        <v>3506068.2300000004</v>
      </c>
      <c r="O60" s="60"/>
    </row>
    <row r="61" spans="1:16" s="46" customFormat="1" ht="28.5">
      <c r="A61" s="443"/>
      <c r="B61" s="445"/>
      <c r="C61" s="129"/>
      <c r="D61" s="129"/>
      <c r="E61" s="129"/>
      <c r="F61" s="129"/>
      <c r="G61" s="134"/>
      <c r="H61" s="134"/>
      <c r="I61" s="135">
        <f>I31+I45+I59</f>
        <v>4891000</v>
      </c>
      <c r="J61" s="135" t="s">
        <v>32</v>
      </c>
      <c r="K61" s="132"/>
      <c r="L61" s="132"/>
      <c r="M61" s="132"/>
      <c r="N61" s="447"/>
      <c r="O61" s="60"/>
      <c r="P61" s="295"/>
    </row>
    <row r="62" spans="1:16" s="79" customFormat="1">
      <c r="A62" s="444"/>
      <c r="B62" s="446"/>
      <c r="C62" s="129"/>
      <c r="D62" s="129"/>
      <c r="E62" s="129"/>
      <c r="F62" s="129"/>
      <c r="G62" s="136"/>
      <c r="H62" s="137"/>
      <c r="I62" s="135">
        <f>I32+I46</f>
        <v>8105264.1200000001</v>
      </c>
      <c r="J62" s="138" t="s">
        <v>140</v>
      </c>
      <c r="K62" s="139"/>
      <c r="L62" s="135"/>
      <c r="M62" s="139"/>
      <c r="N62" s="448"/>
      <c r="O62" s="60"/>
      <c r="P62" s="321"/>
    </row>
    <row r="63" spans="1:16">
      <c r="H63" s="334"/>
      <c r="N63" s="335"/>
    </row>
    <row r="64" spans="1:16" ht="47.25" customHeight="1">
      <c r="C64" s="510" t="s">
        <v>1112</v>
      </c>
      <c r="D64" s="510"/>
      <c r="E64" s="510"/>
      <c r="F64" s="510"/>
      <c r="G64" s="510"/>
    </row>
  </sheetData>
  <mergeCells count="52">
    <mergeCell ref="C64:G64"/>
    <mergeCell ref="A47:N47"/>
    <mergeCell ref="A60:A62"/>
    <mergeCell ref="B60:B62"/>
    <mergeCell ref="N60:N62"/>
    <mergeCell ref="O39:P39"/>
    <mergeCell ref="O40:Q40"/>
    <mergeCell ref="O41:T41"/>
    <mergeCell ref="O42:T42"/>
    <mergeCell ref="O43:T43"/>
    <mergeCell ref="A44:A46"/>
    <mergeCell ref="B44:B46"/>
    <mergeCell ref="N44:N46"/>
    <mergeCell ref="O38:T38"/>
    <mergeCell ref="O27:T27"/>
    <mergeCell ref="O28:T28"/>
    <mergeCell ref="O29:T29"/>
    <mergeCell ref="A30:A32"/>
    <mergeCell ref="B30:B32"/>
    <mergeCell ref="N30:N32"/>
    <mergeCell ref="Q31:U31"/>
    <mergeCell ref="Q32:S32"/>
    <mergeCell ref="A33:N33"/>
    <mergeCell ref="O34:T34"/>
    <mergeCell ref="O35:T35"/>
    <mergeCell ref="O36:T36"/>
    <mergeCell ref="O37:T37"/>
    <mergeCell ref="O26:T26"/>
    <mergeCell ref="O14:R14"/>
    <mergeCell ref="O15:R15"/>
    <mergeCell ref="O16:R16"/>
    <mergeCell ref="O17:R17"/>
    <mergeCell ref="O18:R18"/>
    <mergeCell ref="O19:R19"/>
    <mergeCell ref="O20:R20"/>
    <mergeCell ref="O21:R21"/>
    <mergeCell ref="O22:R22"/>
    <mergeCell ref="O23:R23"/>
    <mergeCell ref="O25:T25"/>
    <mergeCell ref="O13:R13"/>
    <mergeCell ref="L1:N1"/>
    <mergeCell ref="A2:N2"/>
    <mergeCell ref="A3:N3"/>
    <mergeCell ref="A4:A5"/>
    <mergeCell ref="B4:D4"/>
    <mergeCell ref="L4:M4"/>
    <mergeCell ref="N4:N5"/>
    <mergeCell ref="A6:N6"/>
    <mergeCell ref="O7:R7"/>
    <mergeCell ref="O9:R9"/>
    <mergeCell ref="O10:R10"/>
    <mergeCell ref="O12:R12"/>
  </mergeCells>
  <pageMargins left="0.39370078740157483" right="0.39370078740157483" top="0.39370078740157483" bottom="0.39370078740157483" header="0" footer="0"/>
  <pageSetup paperSize="9" scale="6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view="pageBreakPreview" topLeftCell="C1" zoomScale="85" zoomScaleNormal="100" zoomScaleSheetLayoutView="85" workbookViewId="0">
      <selection activeCell="L24" sqref="L24"/>
    </sheetView>
  </sheetViews>
  <sheetFormatPr defaultRowHeight="15.75"/>
  <cols>
    <col min="1" max="1" width="5.28515625" style="1" customWidth="1"/>
    <col min="2" max="2" width="37.42578125" style="1" customWidth="1"/>
    <col min="3" max="3" width="8.5703125" style="1" customWidth="1"/>
    <col min="4" max="4" width="12.28515625" style="1" customWidth="1"/>
    <col min="5" max="5" width="9.42578125" style="1" customWidth="1"/>
    <col min="6" max="6" width="12.42578125" style="1" customWidth="1"/>
    <col min="7" max="7" width="9.42578125" style="1" customWidth="1"/>
    <col min="8" max="8" width="12.140625" style="1" customWidth="1"/>
    <col min="9" max="9" width="9.7109375" style="1" customWidth="1"/>
    <col min="10" max="10" width="12.42578125" style="1" customWidth="1"/>
    <col min="11" max="11" width="9.7109375" style="1" customWidth="1"/>
    <col min="12" max="12" width="12.42578125" style="1" customWidth="1"/>
    <col min="13" max="13" width="9.7109375" style="1" customWidth="1"/>
    <col min="14" max="14" width="12.42578125" style="1" customWidth="1"/>
    <col min="15" max="15" width="9.85546875" style="1" customWidth="1"/>
    <col min="16" max="16" width="15" style="1" customWidth="1"/>
    <col min="17" max="17" width="14.85546875" style="1" customWidth="1"/>
    <col min="18" max="16384" width="9.140625" style="1"/>
  </cols>
  <sheetData>
    <row r="1" spans="1:22">
      <c r="P1" s="384" t="s">
        <v>986</v>
      </c>
      <c r="Q1" s="384"/>
    </row>
    <row r="2" spans="1:22">
      <c r="A2" s="385" t="s">
        <v>1107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</row>
    <row r="3" spans="1:22" ht="67.5" customHeight="1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</row>
    <row r="4" spans="1:22">
      <c r="A4" s="386" t="s">
        <v>7</v>
      </c>
      <c r="B4" s="387" t="s">
        <v>8</v>
      </c>
      <c r="C4" s="456" t="s">
        <v>936</v>
      </c>
      <c r="D4" s="457"/>
      <c r="E4" s="458" t="s">
        <v>1026</v>
      </c>
      <c r="F4" s="459"/>
      <c r="G4" s="458" t="s">
        <v>1027</v>
      </c>
      <c r="H4" s="459"/>
      <c r="I4" s="458" t="s">
        <v>1037</v>
      </c>
      <c r="J4" s="459"/>
      <c r="K4" s="458" t="s">
        <v>1065</v>
      </c>
      <c r="L4" s="459"/>
      <c r="M4" s="456" t="s">
        <v>1109</v>
      </c>
      <c r="N4" s="457"/>
      <c r="O4" s="455" t="s">
        <v>9</v>
      </c>
      <c r="P4" s="455"/>
      <c r="Q4" s="455"/>
    </row>
    <row r="5" spans="1:22" s="4" customFormat="1">
      <c r="A5" s="386"/>
      <c r="B5" s="387"/>
      <c r="C5" s="329" t="s">
        <v>10</v>
      </c>
      <c r="D5" s="329" t="s">
        <v>11</v>
      </c>
      <c r="E5" s="329" t="s">
        <v>10</v>
      </c>
      <c r="F5" s="329" t="s">
        <v>11</v>
      </c>
      <c r="G5" s="329" t="s">
        <v>10</v>
      </c>
      <c r="H5" s="329" t="s">
        <v>11</v>
      </c>
      <c r="I5" s="340" t="s">
        <v>10</v>
      </c>
      <c r="J5" s="340" t="s">
        <v>11</v>
      </c>
      <c r="K5" s="354" t="s">
        <v>10</v>
      </c>
      <c r="L5" s="354" t="s">
        <v>11</v>
      </c>
      <c r="M5" s="370" t="s">
        <v>10</v>
      </c>
      <c r="N5" s="370" t="s">
        <v>11</v>
      </c>
      <c r="O5" s="379" t="s">
        <v>10</v>
      </c>
      <c r="P5" s="379" t="s">
        <v>11</v>
      </c>
      <c r="Q5" s="380" t="s">
        <v>12</v>
      </c>
    </row>
    <row r="6" spans="1:22" s="6" customFormat="1">
      <c r="A6" s="329"/>
      <c r="B6" s="330" t="s">
        <v>13</v>
      </c>
      <c r="C6" s="337">
        <f t="shared" ref="C6:H6" si="0">SUM(C7:C17)</f>
        <v>7</v>
      </c>
      <c r="D6" s="337">
        <f t="shared" si="0"/>
        <v>734762</v>
      </c>
      <c r="E6" s="337">
        <f t="shared" si="0"/>
        <v>1</v>
      </c>
      <c r="F6" s="337">
        <f t="shared" si="0"/>
        <v>103603.01513484091</v>
      </c>
      <c r="G6" s="337">
        <f t="shared" si="0"/>
        <v>2</v>
      </c>
      <c r="H6" s="337">
        <f t="shared" si="0"/>
        <v>765000</v>
      </c>
      <c r="I6" s="337">
        <f t="shared" ref="I6:O6" si="1">SUM(I7:I17)</f>
        <v>2</v>
      </c>
      <c r="J6" s="337">
        <f t="shared" si="1"/>
        <v>662019.37117635226</v>
      </c>
      <c r="K6" s="337">
        <f t="shared" si="1"/>
        <v>1</v>
      </c>
      <c r="L6" s="337">
        <f t="shared" si="1"/>
        <v>166905.06703586687</v>
      </c>
      <c r="M6" s="337">
        <f>SUM(M7:M17)</f>
        <v>6</v>
      </c>
      <c r="N6" s="337">
        <f>SUM(N7:N17)</f>
        <v>1697527.4533470601</v>
      </c>
      <c r="O6" s="381">
        <f t="shared" si="1"/>
        <v>13</v>
      </c>
      <c r="P6" s="381">
        <f t="shared" ref="P6" si="2">SUM(P7:P17)</f>
        <v>2432289.4533470599</v>
      </c>
      <c r="Q6" s="382">
        <f>SUM(Q7:Q17)</f>
        <v>17.524278706552916</v>
      </c>
      <c r="T6" s="6" t="s">
        <v>1108</v>
      </c>
    </row>
    <row r="7" spans="1:22" s="9" customFormat="1">
      <c r="A7" s="7">
        <v>1</v>
      </c>
      <c r="B7" s="8" t="s">
        <v>14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381">
        <f>C7+E7+G7+I7</f>
        <v>0</v>
      </c>
      <c r="P7" s="381">
        <f>D7+F7+H7+J7</f>
        <v>0</v>
      </c>
      <c r="Q7" s="382">
        <f t="shared" ref="Q7:Q17" si="3">P7/$P$26*100</f>
        <v>0</v>
      </c>
      <c r="U7" s="9" t="s">
        <v>30</v>
      </c>
      <c r="V7" s="9">
        <v>16.100000000000001</v>
      </c>
    </row>
    <row r="8" spans="1:22" s="9" customFormat="1">
      <c r="A8" s="7">
        <v>2</v>
      </c>
      <c r="B8" s="10" t="s">
        <v>15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381">
        <f t="shared" ref="O8:O17" si="4">C8+E8+G8+I8</f>
        <v>0</v>
      </c>
      <c r="P8" s="381">
        <f t="shared" ref="P8:P17" si="5">D8+F8+H8+J8</f>
        <v>0</v>
      </c>
      <c r="Q8" s="382">
        <f t="shared" si="3"/>
        <v>0</v>
      </c>
      <c r="U8" s="9" t="s">
        <v>11</v>
      </c>
      <c r="V8" s="9">
        <v>16.901399999999999</v>
      </c>
    </row>
    <row r="9" spans="1:22" s="9" customFormat="1">
      <c r="A9" s="7">
        <v>3</v>
      </c>
      <c r="B9" s="10" t="s">
        <v>16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381">
        <f t="shared" si="4"/>
        <v>0</v>
      </c>
      <c r="P9" s="381">
        <f t="shared" si="5"/>
        <v>0</v>
      </c>
      <c r="Q9" s="382">
        <f t="shared" si="3"/>
        <v>0</v>
      </c>
      <c r="U9" s="9" t="s">
        <v>31</v>
      </c>
      <c r="V9" s="23">
        <f>V7/V8</f>
        <v>0.95258380962523825</v>
      </c>
    </row>
    <row r="10" spans="1:22" s="9" customFormat="1">
      <c r="A10" s="7">
        <v>4</v>
      </c>
      <c r="B10" s="10" t="s">
        <v>17</v>
      </c>
      <c r="C10" s="24">
        <v>1</v>
      </c>
      <c r="D10" s="24">
        <v>253712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381">
        <f t="shared" si="4"/>
        <v>1</v>
      </c>
      <c r="P10" s="381">
        <f t="shared" si="5"/>
        <v>253712</v>
      </c>
      <c r="Q10" s="382">
        <f t="shared" si="3"/>
        <v>1.8279566986070153</v>
      </c>
    </row>
    <row r="11" spans="1:22" s="9" customFormat="1">
      <c r="A11" s="7">
        <v>5</v>
      </c>
      <c r="B11" s="10" t="s">
        <v>18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381">
        <f t="shared" si="4"/>
        <v>0</v>
      </c>
      <c r="P11" s="381">
        <f t="shared" si="5"/>
        <v>0</v>
      </c>
      <c r="Q11" s="382">
        <f t="shared" si="3"/>
        <v>0</v>
      </c>
    </row>
    <row r="12" spans="1:22" s="9" customFormat="1">
      <c r="A12" s="7">
        <v>6</v>
      </c>
      <c r="B12" s="10" t="s">
        <v>19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81">
        <f t="shared" si="4"/>
        <v>0</v>
      </c>
      <c r="P12" s="381">
        <f t="shared" si="5"/>
        <v>0</v>
      </c>
      <c r="Q12" s="382">
        <f t="shared" si="3"/>
        <v>0</v>
      </c>
    </row>
    <row r="13" spans="1:22" s="9" customFormat="1">
      <c r="A13" s="7">
        <v>7</v>
      </c>
      <c r="B13" s="10" t="s">
        <v>20</v>
      </c>
      <c r="C13" s="24"/>
      <c r="D13" s="24"/>
      <c r="E13" s="24"/>
      <c r="F13" s="24"/>
      <c r="G13" s="24"/>
      <c r="H13" s="24"/>
      <c r="I13" s="24">
        <v>1</v>
      </c>
      <c r="J13" s="24">
        <f>(679622*V9)</f>
        <v>647396.91386512364</v>
      </c>
      <c r="K13" s="24"/>
      <c r="L13" s="24"/>
      <c r="M13" s="24">
        <f>I13</f>
        <v>1</v>
      </c>
      <c r="N13" s="24">
        <f>J13</f>
        <v>647396.91386512364</v>
      </c>
      <c r="O13" s="381">
        <f t="shared" si="4"/>
        <v>1</v>
      </c>
      <c r="P13" s="381">
        <f t="shared" si="5"/>
        <v>647396.91386512364</v>
      </c>
      <c r="Q13" s="382">
        <f t="shared" si="3"/>
        <v>4.6643971328012146</v>
      </c>
    </row>
    <row r="14" spans="1:22" s="9" customFormat="1">
      <c r="A14" s="7">
        <v>8</v>
      </c>
      <c r="B14" s="10" t="s">
        <v>21</v>
      </c>
      <c r="C14" s="24">
        <v>4</v>
      </c>
      <c r="D14" s="24">
        <v>248194</v>
      </c>
      <c r="E14" s="24">
        <v>1</v>
      </c>
      <c r="F14" s="24">
        <f>108760*V9</f>
        <v>103603.01513484091</v>
      </c>
      <c r="G14" s="24">
        <v>2</v>
      </c>
      <c r="H14" s="24">
        <f>600000+165000</f>
        <v>765000</v>
      </c>
      <c r="I14" s="24"/>
      <c r="J14" s="24"/>
      <c r="K14" s="24"/>
      <c r="L14" s="24"/>
      <c r="M14" s="24">
        <f>E14+G14</f>
        <v>3</v>
      </c>
      <c r="N14" s="24">
        <f>F14+H14</f>
        <v>868603.01513484097</v>
      </c>
      <c r="O14" s="381">
        <f t="shared" si="4"/>
        <v>7</v>
      </c>
      <c r="P14" s="381">
        <f>D14+F14+H14+J14</f>
        <v>1116797.015134841</v>
      </c>
      <c r="Q14" s="382">
        <f t="shared" si="3"/>
        <v>8.0463540739107824</v>
      </c>
    </row>
    <row r="15" spans="1:22" s="9" customFormat="1" ht="31.5">
      <c r="A15" s="7">
        <v>9</v>
      </c>
      <c r="B15" s="8" t="s">
        <v>3</v>
      </c>
      <c r="C15" s="24">
        <v>1</v>
      </c>
      <c r="D15" s="24">
        <v>175062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81">
        <f t="shared" si="4"/>
        <v>1</v>
      </c>
      <c r="P15" s="381">
        <f t="shared" si="5"/>
        <v>175062</v>
      </c>
      <c r="Q15" s="382">
        <f t="shared" si="3"/>
        <v>1.2612953095302599</v>
      </c>
    </row>
    <row r="16" spans="1:22" s="9" customFormat="1">
      <c r="A16" s="7">
        <v>10</v>
      </c>
      <c r="B16" s="8" t="s">
        <v>1</v>
      </c>
      <c r="C16" s="24">
        <v>1</v>
      </c>
      <c r="D16" s="24">
        <v>57794</v>
      </c>
      <c r="E16" s="24"/>
      <c r="F16" s="24"/>
      <c r="G16" s="24"/>
      <c r="H16" s="24"/>
      <c r="I16" s="24">
        <v>1</v>
      </c>
      <c r="J16" s="24">
        <f>(247140/V8)</f>
        <v>14622.457311228656</v>
      </c>
      <c r="K16" s="24">
        <v>1</v>
      </c>
      <c r="L16" s="24">
        <f>175213*V9</f>
        <v>166905.06703586687</v>
      </c>
      <c r="M16" s="24">
        <f>I16+K16</f>
        <v>2</v>
      </c>
      <c r="N16" s="24">
        <f>J16+L16</f>
        <v>181527.52434709552</v>
      </c>
      <c r="O16" s="381">
        <f>C16+E16+G16+I16+K16</f>
        <v>3</v>
      </c>
      <c r="P16" s="381">
        <f>L16+J16+D16</f>
        <v>239321.52434709552</v>
      </c>
      <c r="Q16" s="382">
        <f t="shared" si="3"/>
        <v>1.7242754917036449</v>
      </c>
    </row>
    <row r="17" spans="1:17" s="9" customFormat="1">
      <c r="A17" s="7">
        <v>11</v>
      </c>
      <c r="B17" s="8" t="s">
        <v>22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381">
        <f t="shared" si="4"/>
        <v>0</v>
      </c>
      <c r="P17" s="381">
        <f t="shared" si="5"/>
        <v>0</v>
      </c>
      <c r="Q17" s="382">
        <f t="shared" si="3"/>
        <v>0</v>
      </c>
    </row>
    <row r="18" spans="1:17" s="9" customFormat="1">
      <c r="A18" s="330"/>
      <c r="B18" s="330" t="s">
        <v>2</v>
      </c>
      <c r="C18" s="337">
        <f t="shared" ref="C18:F18" si="6">SUM(C19:C25)</f>
        <v>19</v>
      </c>
      <c r="D18" s="337">
        <f t="shared" si="6"/>
        <v>4258619</v>
      </c>
      <c r="E18" s="337">
        <f t="shared" si="6"/>
        <v>7</v>
      </c>
      <c r="F18" s="337">
        <f t="shared" si="6"/>
        <v>3367769.77307087</v>
      </c>
      <c r="G18" s="337">
        <f>SUM(G19:G25)</f>
        <v>9</v>
      </c>
      <c r="H18" s="337">
        <f t="shared" ref="H18" si="7">SUM(H19:H25)</f>
        <v>2040838.4735584036</v>
      </c>
      <c r="I18" s="337">
        <f t="shared" ref="I18:Q18" si="8">SUM(I19:I25)</f>
        <v>5</v>
      </c>
      <c r="J18" s="337">
        <f t="shared" si="8"/>
        <v>545537.21230193949</v>
      </c>
      <c r="K18" s="337">
        <f t="shared" si="8"/>
        <v>3</v>
      </c>
      <c r="L18" s="337">
        <f t="shared" si="8"/>
        <v>1234487.1180612256</v>
      </c>
      <c r="M18" s="337">
        <f>SUM(M19:M25)</f>
        <v>24</v>
      </c>
      <c r="N18" s="337">
        <f>SUM(N19:N25)</f>
        <v>7188632.5769924391</v>
      </c>
      <c r="O18" s="381">
        <f t="shared" si="8"/>
        <v>43</v>
      </c>
      <c r="P18" s="381">
        <f t="shared" si="8"/>
        <v>11447251.576992437</v>
      </c>
      <c r="Q18" s="382">
        <f t="shared" si="8"/>
        <v>82.475721293447094</v>
      </c>
    </row>
    <row r="19" spans="1:17" s="9" customFormat="1">
      <c r="A19" s="7">
        <v>1</v>
      </c>
      <c r="B19" s="8" t="s">
        <v>23</v>
      </c>
      <c r="C19" s="24"/>
      <c r="D19" s="24"/>
      <c r="E19" s="24">
        <v>1</v>
      </c>
      <c r="F19" s="24">
        <v>734500</v>
      </c>
      <c r="G19" s="24"/>
      <c r="H19" s="24"/>
      <c r="I19" s="24"/>
      <c r="J19" s="24"/>
      <c r="K19" s="24"/>
      <c r="L19" s="24"/>
      <c r="M19" s="24">
        <f>E19</f>
        <v>1</v>
      </c>
      <c r="N19" s="24">
        <f>F19</f>
        <v>734500</v>
      </c>
      <c r="O19" s="381">
        <f>C19+E19+G19+I19</f>
        <v>1</v>
      </c>
      <c r="P19" s="381">
        <f>D19+F19+H19+J19</f>
        <v>734500</v>
      </c>
      <c r="Q19" s="382">
        <f t="shared" ref="Q19:Q26" si="9">P19/$P$26*100</f>
        <v>5.291961732700277</v>
      </c>
    </row>
    <row r="20" spans="1:17" s="9" customFormat="1">
      <c r="A20" s="7">
        <v>2</v>
      </c>
      <c r="B20" s="8" t="s">
        <v>5</v>
      </c>
      <c r="C20" s="24">
        <v>4</v>
      </c>
      <c r="D20" s="24">
        <v>338382</v>
      </c>
      <c r="E20" s="24"/>
      <c r="F20" s="24"/>
      <c r="G20" s="24">
        <v>4</v>
      </c>
      <c r="H20" s="24">
        <f>574159+((252300+180000+43800)*V9)</f>
        <v>1027684.151762576</v>
      </c>
      <c r="I20" s="24"/>
      <c r="J20" s="24"/>
      <c r="K20" s="24"/>
      <c r="L20" s="24"/>
      <c r="M20" s="24">
        <f>G20</f>
        <v>4</v>
      </c>
      <c r="N20" s="24">
        <f>H20</f>
        <v>1027684.151762576</v>
      </c>
      <c r="O20" s="381">
        <f t="shared" ref="O20:O25" si="10">C20+E20+G20+I20</f>
        <v>8</v>
      </c>
      <c r="P20" s="381">
        <f t="shared" ref="P20:P22" si="11">D20+F20+H20+J20</f>
        <v>1366066.1517625758</v>
      </c>
      <c r="Q20" s="382">
        <f t="shared" si="9"/>
        <v>9.8423006119328527</v>
      </c>
    </row>
    <row r="21" spans="1:17" s="9" customFormat="1">
      <c r="A21" s="7">
        <v>3</v>
      </c>
      <c r="B21" s="8" t="s">
        <v>24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81">
        <f t="shared" si="10"/>
        <v>0</v>
      </c>
      <c r="P21" s="381">
        <f t="shared" si="11"/>
        <v>0</v>
      </c>
      <c r="Q21" s="382">
        <f t="shared" si="9"/>
        <v>0</v>
      </c>
    </row>
    <row r="22" spans="1:17" s="9" customFormat="1">
      <c r="A22" s="7">
        <v>4</v>
      </c>
      <c r="B22" s="10" t="s">
        <v>25</v>
      </c>
      <c r="C22" s="24">
        <v>1</v>
      </c>
      <c r="D22" s="24">
        <v>735766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81">
        <f t="shared" si="10"/>
        <v>1</v>
      </c>
      <c r="P22" s="381">
        <f t="shared" si="11"/>
        <v>735766</v>
      </c>
      <c r="Q22" s="382">
        <f t="shared" si="9"/>
        <v>5.3010830717793764</v>
      </c>
    </row>
    <row r="23" spans="1:17" s="9" customFormat="1">
      <c r="A23" s="7">
        <v>5</v>
      </c>
      <c r="B23" s="10" t="s">
        <v>6</v>
      </c>
      <c r="C23" s="24">
        <v>4</v>
      </c>
      <c r="D23" s="24">
        <v>693532</v>
      </c>
      <c r="E23" s="24"/>
      <c r="F23" s="24"/>
      <c r="G23" s="24">
        <v>3</v>
      </c>
      <c r="H23" s="24">
        <f>188596+271800+(261093*V9)</f>
        <v>709108.9646064823</v>
      </c>
      <c r="I23" s="24">
        <v>3</v>
      </c>
      <c r="J23" s="24">
        <f>(297050*V9)+(1026629.64/V8)+(20000*V9)</f>
        <v>362758.98091282381</v>
      </c>
      <c r="K23" s="24">
        <v>1</v>
      </c>
      <c r="L23" s="24">
        <f>178416*V9</f>
        <v>169956.19297809651</v>
      </c>
      <c r="M23" s="24">
        <f>G23+I23+K23</f>
        <v>7</v>
      </c>
      <c r="N23" s="24">
        <f>H23+J23+L23</f>
        <v>1241824.1384974027</v>
      </c>
      <c r="O23" s="381">
        <f>C23+E23+G23+I23+K23</f>
        <v>11</v>
      </c>
      <c r="P23" s="381">
        <f>D23+F23+H23+J23+L23</f>
        <v>1935356.1384974027</v>
      </c>
      <c r="Q23" s="382">
        <f t="shared" si="9"/>
        <v>13.94394911378466</v>
      </c>
    </row>
    <row r="24" spans="1:17" s="9" customFormat="1">
      <c r="A24" s="7">
        <v>6</v>
      </c>
      <c r="B24" s="10" t="s">
        <v>26</v>
      </c>
      <c r="C24" s="24">
        <v>9</v>
      </c>
      <c r="D24" s="24">
        <v>2311209</v>
      </c>
      <c r="E24" s="24">
        <v>6</v>
      </c>
      <c r="F24" s="24">
        <f>68798.7+112869+136000+231427+((1960000+227917.8)*V9)</f>
        <v>2633269.77307087</v>
      </c>
      <c r="G24" s="24">
        <v>2</v>
      </c>
      <c r="H24" s="24">
        <f>100000+(214202*V9)</f>
        <v>304045.35718934529</v>
      </c>
      <c r="I24" s="24">
        <v>2</v>
      </c>
      <c r="J24" s="24">
        <f>(127280*V9)+(1040000/V8)</f>
        <v>182778.23138911571</v>
      </c>
      <c r="K24" s="24">
        <v>2</v>
      </c>
      <c r="L24" s="24">
        <f>60198+(1054325*V9)</f>
        <v>1064530.9250831292</v>
      </c>
      <c r="M24" s="24">
        <f>E24+G24+I24+K24</f>
        <v>12</v>
      </c>
      <c r="N24" s="24">
        <f>F24+H24+J24+L24</f>
        <v>4184624.2867324599</v>
      </c>
      <c r="O24" s="381">
        <f>C24+E24+G24+I24+K24</f>
        <v>21</v>
      </c>
      <c r="P24" s="381">
        <f>D24+F24+H24+J24+L24</f>
        <v>6495833.2867324594</v>
      </c>
      <c r="Q24" s="382">
        <f t="shared" si="9"/>
        <v>46.801499217683926</v>
      </c>
    </row>
    <row r="25" spans="1:17" s="9" customFormat="1">
      <c r="A25" s="7">
        <v>7</v>
      </c>
      <c r="B25" s="10" t="s">
        <v>27</v>
      </c>
      <c r="C25" s="24">
        <v>1</v>
      </c>
      <c r="D25" s="24">
        <v>179730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81">
        <f t="shared" si="10"/>
        <v>1</v>
      </c>
      <c r="P25" s="381">
        <f>D25+F25+H25+J25</f>
        <v>179730</v>
      </c>
      <c r="Q25" s="382">
        <f t="shared" si="9"/>
        <v>1.2949275455659917</v>
      </c>
    </row>
    <row r="26" spans="1:17" s="14" customFormat="1">
      <c r="A26" s="11"/>
      <c r="B26" s="12" t="s">
        <v>0</v>
      </c>
      <c r="C26" s="13">
        <f t="shared" ref="C26:F26" si="12">C6+C18</f>
        <v>26</v>
      </c>
      <c r="D26" s="13">
        <f t="shared" si="12"/>
        <v>4993381</v>
      </c>
      <c r="E26" s="13">
        <f>E6+E18</f>
        <v>8</v>
      </c>
      <c r="F26" s="13">
        <f t="shared" si="12"/>
        <v>3471372.7882057107</v>
      </c>
      <c r="G26" s="13">
        <f>G6+G18</f>
        <v>11</v>
      </c>
      <c r="H26" s="13">
        <f>H6+H18</f>
        <v>2805838.4735584036</v>
      </c>
      <c r="I26" s="13">
        <f t="shared" ref="I26:K26" si="13">I6+I18</f>
        <v>7</v>
      </c>
      <c r="J26" s="13">
        <f>J6+J18</f>
        <v>1207556.5834782918</v>
      </c>
      <c r="K26" s="13">
        <f t="shared" si="13"/>
        <v>4</v>
      </c>
      <c r="L26" s="13">
        <f>L6+L18</f>
        <v>1401392.1850970925</v>
      </c>
      <c r="M26" s="13">
        <f t="shared" ref="M26" si="14">M6+M18</f>
        <v>30</v>
      </c>
      <c r="N26" s="13">
        <f>N6+N18</f>
        <v>8886160.0303394999</v>
      </c>
      <c r="O26" s="13">
        <f>O6+O18</f>
        <v>56</v>
      </c>
      <c r="P26" s="13">
        <f>P6+P18</f>
        <v>13879541.030339498</v>
      </c>
      <c r="Q26" s="338">
        <f t="shared" si="9"/>
        <v>100</v>
      </c>
    </row>
    <row r="28" spans="1:17" ht="46.5" customHeight="1">
      <c r="B28" s="383" t="s">
        <v>1063</v>
      </c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</row>
  </sheetData>
  <mergeCells count="12">
    <mergeCell ref="P1:Q1"/>
    <mergeCell ref="B28:Q28"/>
    <mergeCell ref="A2:Q3"/>
    <mergeCell ref="A4:A5"/>
    <mergeCell ref="B4:B5"/>
    <mergeCell ref="O4:Q4"/>
    <mergeCell ref="C4:D4"/>
    <mergeCell ref="E4:F4"/>
    <mergeCell ref="G4:H4"/>
    <mergeCell ref="I4:J4"/>
    <mergeCell ref="K4:L4"/>
    <mergeCell ref="M4:N4"/>
  </mergeCells>
  <pageMargins left="0.39370078740157483" right="0.39370078740157483" top="0.39370078740157483" bottom="0.39370078740157483" header="0" footer="0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view="pageBreakPreview" zoomScale="70" zoomScaleNormal="80" zoomScaleSheetLayoutView="70" workbookViewId="0">
      <selection activeCell="I102" sqref="I102"/>
    </sheetView>
  </sheetViews>
  <sheetFormatPr defaultRowHeight="15"/>
  <cols>
    <col min="1" max="1" width="4.7109375" style="291" customWidth="1"/>
    <col min="2" max="2" width="18.28515625" style="291" customWidth="1"/>
    <col min="3" max="3" width="17.7109375" style="291" customWidth="1"/>
    <col min="4" max="4" width="18" style="306" customWidth="1"/>
    <col min="5" max="5" width="9.85546875" style="291" customWidth="1"/>
    <col min="6" max="7" width="11" style="291" customWidth="1"/>
    <col min="8" max="8" width="10.42578125" style="292" customWidth="1"/>
    <col min="9" max="9" width="13.140625" style="291" bestFit="1" customWidth="1"/>
    <col min="10" max="10" width="12.5703125" style="291" customWidth="1"/>
    <col min="11" max="11" width="15.42578125" style="292" customWidth="1"/>
    <col min="12" max="12" width="17.5703125" style="291" customWidth="1"/>
    <col min="13" max="13" width="9.140625" style="291"/>
    <col min="14" max="14" width="12.28515625" style="291" customWidth="1"/>
    <col min="15" max="15" width="17.5703125" style="291" customWidth="1"/>
    <col min="16" max="16" width="17.7109375" style="291" customWidth="1"/>
    <col min="17" max="17" width="9.140625" style="291"/>
    <col min="18" max="18" width="14.85546875" style="291" customWidth="1"/>
    <col min="19" max="16384" width="9.140625" style="291"/>
  </cols>
  <sheetData>
    <row r="1" spans="1:30" s="272" customFormat="1" ht="27" customHeight="1">
      <c r="D1" s="296"/>
      <c r="H1" s="273"/>
      <c r="K1" s="292"/>
      <c r="L1" s="274"/>
      <c r="N1" s="460" t="s">
        <v>1104</v>
      </c>
      <c r="O1" s="460"/>
      <c r="P1" s="460"/>
    </row>
    <row r="2" spans="1:30" s="272" customFormat="1">
      <c r="D2" s="296"/>
      <c r="H2" s="273"/>
      <c r="K2" s="292"/>
    </row>
    <row r="3" spans="1:30" s="272" customFormat="1" ht="15.75">
      <c r="B3" s="274"/>
      <c r="C3" s="274"/>
      <c r="D3" s="297"/>
      <c r="E3" s="274"/>
      <c r="F3" s="274"/>
      <c r="G3" s="274"/>
      <c r="H3" s="273"/>
      <c r="I3" s="366" t="s">
        <v>115</v>
      </c>
      <c r="J3" s="275"/>
      <c r="K3" s="377"/>
      <c r="L3" s="274"/>
      <c r="M3" s="274"/>
      <c r="N3" s="274"/>
      <c r="O3" s="274"/>
    </row>
    <row r="4" spans="1:30" s="272" customFormat="1" ht="15.75">
      <c r="A4" s="461" t="s">
        <v>1038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</row>
    <row r="5" spans="1:30" s="272" customFormat="1" ht="15.75">
      <c r="D5" s="296"/>
      <c r="G5" s="462" t="s">
        <v>1087</v>
      </c>
      <c r="H5" s="462"/>
      <c r="I5" s="462"/>
      <c r="J5" s="462"/>
      <c r="K5" s="462"/>
    </row>
    <row r="6" spans="1:30" s="272" customFormat="1">
      <c r="D6" s="296"/>
      <c r="H6" s="273"/>
      <c r="K6" s="292"/>
      <c r="R6" s="276"/>
      <c r="S6" s="276"/>
      <c r="T6" s="276"/>
    </row>
    <row r="7" spans="1:30" s="272" customFormat="1" ht="23.25" customHeight="1">
      <c r="A7" s="463" t="s">
        <v>114</v>
      </c>
      <c r="B7" s="463" t="s">
        <v>113</v>
      </c>
      <c r="C7" s="463"/>
      <c r="D7" s="463"/>
      <c r="E7" s="463" t="s">
        <v>112</v>
      </c>
      <c r="F7" s="463"/>
      <c r="G7" s="463"/>
      <c r="H7" s="463"/>
      <c r="I7" s="463"/>
      <c r="J7" s="463"/>
      <c r="K7" s="463"/>
      <c r="L7" s="463"/>
      <c r="M7" s="463"/>
      <c r="N7" s="463"/>
      <c r="O7" s="463" t="s">
        <v>111</v>
      </c>
      <c r="P7" s="463" t="s">
        <v>902</v>
      </c>
      <c r="R7" s="276"/>
      <c r="S7" s="276"/>
      <c r="T7" s="276"/>
    </row>
    <row r="8" spans="1:30" s="272" customFormat="1" ht="119.25" customHeight="1">
      <c r="A8" s="463"/>
      <c r="B8" s="367" t="s">
        <v>110</v>
      </c>
      <c r="C8" s="367" t="s">
        <v>109</v>
      </c>
      <c r="D8" s="367" t="s">
        <v>108</v>
      </c>
      <c r="E8" s="367" t="s">
        <v>107</v>
      </c>
      <c r="F8" s="367" t="s">
        <v>988</v>
      </c>
      <c r="G8" s="367" t="s">
        <v>105</v>
      </c>
      <c r="H8" s="367" t="s">
        <v>104</v>
      </c>
      <c r="I8" s="367" t="s">
        <v>103</v>
      </c>
      <c r="J8" s="367" t="s">
        <v>102</v>
      </c>
      <c r="K8" s="367" t="s">
        <v>101</v>
      </c>
      <c r="L8" s="367" t="s">
        <v>100</v>
      </c>
      <c r="M8" s="367" t="s">
        <v>99</v>
      </c>
      <c r="N8" s="367" t="s">
        <v>98</v>
      </c>
      <c r="O8" s="463"/>
      <c r="P8" s="463"/>
      <c r="R8" s="276"/>
      <c r="S8" s="277"/>
      <c r="T8" s="276"/>
    </row>
    <row r="9" spans="1:30" s="272" customFormat="1">
      <c r="A9" s="278">
        <v>1</v>
      </c>
      <c r="B9" s="367">
        <v>2</v>
      </c>
      <c r="C9" s="367">
        <v>3</v>
      </c>
      <c r="D9" s="367">
        <v>4</v>
      </c>
      <c r="E9" s="367">
        <v>5</v>
      </c>
      <c r="F9" s="367">
        <v>6</v>
      </c>
      <c r="G9" s="367">
        <v>7</v>
      </c>
      <c r="H9" s="367">
        <v>8</v>
      </c>
      <c r="I9" s="367">
        <v>9</v>
      </c>
      <c r="J9" s="367">
        <v>10</v>
      </c>
      <c r="K9" s="367">
        <v>11</v>
      </c>
      <c r="L9" s="367">
        <v>12</v>
      </c>
      <c r="M9" s="367">
        <v>13</v>
      </c>
      <c r="N9" s="367">
        <v>14</v>
      </c>
      <c r="O9" s="367">
        <v>15</v>
      </c>
      <c r="P9" s="367">
        <v>16</v>
      </c>
    </row>
    <row r="10" spans="1:30" s="272" customFormat="1" ht="18.75" customHeight="1">
      <c r="A10" s="464" t="s">
        <v>97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</row>
    <row r="11" spans="1:30" s="272" customFormat="1" ht="129.75" customHeight="1">
      <c r="A11" s="40">
        <v>1</v>
      </c>
      <c r="B11" s="40" t="s">
        <v>96</v>
      </c>
      <c r="C11" s="33" t="s">
        <v>95</v>
      </c>
      <c r="D11" s="43" t="s">
        <v>94</v>
      </c>
      <c r="E11" s="32">
        <v>2102</v>
      </c>
      <c r="F11" s="41">
        <v>44328</v>
      </c>
      <c r="G11" s="41">
        <v>44333</v>
      </c>
      <c r="H11" s="32">
        <v>60</v>
      </c>
      <c r="I11" s="35">
        <v>869924</v>
      </c>
      <c r="J11" s="32" t="s">
        <v>33</v>
      </c>
      <c r="K11" s="35">
        <v>15021238.689999999</v>
      </c>
      <c r="L11" s="33" t="s">
        <v>93</v>
      </c>
      <c r="M11" s="32" t="s">
        <v>35</v>
      </c>
      <c r="N11" s="32" t="s">
        <v>34</v>
      </c>
      <c r="O11" s="35">
        <v>1237938.1100000001</v>
      </c>
      <c r="P11" s="39">
        <v>0</v>
      </c>
    </row>
    <row r="12" spans="1:30" s="272" customFormat="1" ht="87" customHeight="1">
      <c r="A12" s="40">
        <v>2</v>
      </c>
      <c r="B12" s="40" t="s">
        <v>92</v>
      </c>
      <c r="C12" s="33" t="s">
        <v>91</v>
      </c>
      <c r="D12" s="43" t="s">
        <v>90</v>
      </c>
      <c r="E12" s="32">
        <v>61</v>
      </c>
      <c r="F12" s="41" t="s">
        <v>89</v>
      </c>
      <c r="G12" s="41">
        <v>44335</v>
      </c>
      <c r="H12" s="32">
        <v>55</v>
      </c>
      <c r="I12" s="35">
        <v>189767</v>
      </c>
      <c r="J12" s="40" t="s">
        <v>37</v>
      </c>
      <c r="K12" s="35">
        <v>3055248.7</v>
      </c>
      <c r="L12" s="33" t="s">
        <v>88</v>
      </c>
      <c r="M12" s="37">
        <v>0.1</v>
      </c>
      <c r="N12" s="32" t="s">
        <v>34</v>
      </c>
      <c r="O12" s="35">
        <v>185252.08</v>
      </c>
      <c r="P12" s="39">
        <v>0</v>
      </c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</row>
    <row r="13" spans="1:30" s="272" customFormat="1" ht="116.25" customHeight="1">
      <c r="A13" s="40">
        <v>3</v>
      </c>
      <c r="B13" s="40" t="s">
        <v>87</v>
      </c>
      <c r="C13" s="33" t="s">
        <v>86</v>
      </c>
      <c r="D13" s="43" t="s">
        <v>85</v>
      </c>
      <c r="E13" s="32" t="s">
        <v>84</v>
      </c>
      <c r="F13" s="41">
        <v>44328</v>
      </c>
      <c r="G13" s="41">
        <v>44334</v>
      </c>
      <c r="H13" s="32">
        <v>60</v>
      </c>
      <c r="I13" s="35">
        <v>123220</v>
      </c>
      <c r="J13" s="40" t="s">
        <v>37</v>
      </c>
      <c r="K13" s="35">
        <v>1983842</v>
      </c>
      <c r="L13" s="33" t="s">
        <v>71</v>
      </c>
      <c r="M13" s="32" t="s">
        <v>35</v>
      </c>
      <c r="N13" s="32" t="s">
        <v>34</v>
      </c>
      <c r="O13" s="35">
        <v>181238.84</v>
      </c>
      <c r="P13" s="39">
        <v>0</v>
      </c>
      <c r="Q13" s="279"/>
      <c r="R13" s="279"/>
      <c r="S13" s="280"/>
      <c r="T13" s="281"/>
      <c r="U13" s="282"/>
      <c r="V13" s="283"/>
      <c r="W13" s="30"/>
      <c r="X13" s="280"/>
      <c r="Y13" s="280"/>
      <c r="Z13" s="284"/>
      <c r="AA13" s="284"/>
      <c r="AB13" s="276"/>
      <c r="AC13" s="276"/>
      <c r="AD13" s="276"/>
    </row>
    <row r="14" spans="1:30" s="272" customFormat="1" ht="116.25" customHeight="1">
      <c r="A14" s="40">
        <v>4</v>
      </c>
      <c r="B14" s="40" t="s">
        <v>782</v>
      </c>
      <c r="C14" s="33" t="s">
        <v>903</v>
      </c>
      <c r="D14" s="43" t="s">
        <v>904</v>
      </c>
      <c r="E14" s="32">
        <v>128</v>
      </c>
      <c r="F14" s="41">
        <v>44487</v>
      </c>
      <c r="G14" s="41">
        <v>44498</v>
      </c>
      <c r="H14" s="32">
        <v>60</v>
      </c>
      <c r="I14" s="35">
        <v>63790.92</v>
      </c>
      <c r="J14" s="40" t="s">
        <v>37</v>
      </c>
      <c r="K14" s="34">
        <v>1027033.81</v>
      </c>
      <c r="L14" s="33" t="s">
        <v>905</v>
      </c>
      <c r="M14" s="32" t="s">
        <v>35</v>
      </c>
      <c r="N14" s="32" t="s">
        <v>34</v>
      </c>
      <c r="O14" s="35">
        <v>67024.649999999994</v>
      </c>
      <c r="P14" s="39">
        <v>0</v>
      </c>
      <c r="Q14" s="279"/>
      <c r="R14" s="279"/>
      <c r="S14" s="280"/>
      <c r="T14" s="281"/>
      <c r="U14" s="282"/>
      <c r="V14" s="283"/>
      <c r="W14" s="30"/>
      <c r="X14" s="280"/>
      <c r="Y14" s="280"/>
      <c r="Z14" s="284"/>
      <c r="AA14" s="284"/>
      <c r="AB14" s="276"/>
      <c r="AC14" s="276"/>
      <c r="AD14" s="276"/>
    </row>
    <row r="15" spans="1:30" s="272" customFormat="1" ht="116.25" customHeight="1">
      <c r="A15" s="40">
        <v>5</v>
      </c>
      <c r="B15" s="40" t="s">
        <v>906</v>
      </c>
      <c r="C15" s="33" t="s">
        <v>907</v>
      </c>
      <c r="D15" s="43" t="s">
        <v>908</v>
      </c>
      <c r="E15" s="32">
        <v>263</v>
      </c>
      <c r="F15" s="41">
        <v>44545</v>
      </c>
      <c r="G15" s="41">
        <v>44594</v>
      </c>
      <c r="H15" s="32">
        <v>60</v>
      </c>
      <c r="I15" s="35">
        <v>80850.37</v>
      </c>
      <c r="J15" s="40" t="s">
        <v>37</v>
      </c>
      <c r="K15" s="34">
        <v>1301690.96</v>
      </c>
      <c r="L15" s="33" t="s">
        <v>909</v>
      </c>
      <c r="M15" s="32" t="s">
        <v>35</v>
      </c>
      <c r="N15" s="32" t="s">
        <v>34</v>
      </c>
      <c r="O15" s="35">
        <v>62704.67</v>
      </c>
      <c r="P15" s="39">
        <v>0</v>
      </c>
      <c r="Q15" s="279"/>
      <c r="R15" s="279"/>
      <c r="S15" s="280"/>
      <c r="T15" s="281"/>
      <c r="U15" s="282"/>
      <c r="V15" s="283"/>
      <c r="W15" s="30"/>
      <c r="X15" s="280"/>
      <c r="Y15" s="280"/>
      <c r="Z15" s="284"/>
      <c r="AA15" s="284"/>
      <c r="AB15" s="276"/>
      <c r="AC15" s="276"/>
      <c r="AD15" s="276"/>
    </row>
    <row r="16" spans="1:30" s="272" customFormat="1" ht="116.25" customHeight="1">
      <c r="A16" s="40">
        <v>6</v>
      </c>
      <c r="B16" s="40" t="s">
        <v>957</v>
      </c>
      <c r="C16" s="33" t="s">
        <v>958</v>
      </c>
      <c r="D16" s="43" t="s">
        <v>959</v>
      </c>
      <c r="E16" s="32">
        <v>266</v>
      </c>
      <c r="F16" s="41">
        <v>44620</v>
      </c>
      <c r="G16" s="41">
        <v>44708</v>
      </c>
      <c r="H16" s="32">
        <v>60</v>
      </c>
      <c r="I16" s="35">
        <v>1960000</v>
      </c>
      <c r="J16" s="40" t="s">
        <v>37</v>
      </c>
      <c r="K16" s="34">
        <v>31556000</v>
      </c>
      <c r="L16" s="33" t="s">
        <v>956</v>
      </c>
      <c r="M16" s="32" t="s">
        <v>35</v>
      </c>
      <c r="N16" s="32" t="s">
        <v>34</v>
      </c>
      <c r="O16" s="35">
        <v>645638.65</v>
      </c>
      <c r="P16" s="39">
        <v>0</v>
      </c>
      <c r="Q16" s="279"/>
      <c r="R16" s="279"/>
      <c r="S16" s="280"/>
      <c r="T16" s="281"/>
      <c r="U16" s="282"/>
      <c r="V16" s="283"/>
      <c r="W16" s="30"/>
      <c r="X16" s="280"/>
      <c r="Y16" s="280"/>
      <c r="Z16" s="284"/>
      <c r="AA16" s="284"/>
      <c r="AB16" s="276"/>
      <c r="AC16" s="276"/>
      <c r="AD16" s="276"/>
    </row>
    <row r="17" spans="1:30" s="272" customFormat="1" ht="116.25" customHeight="1">
      <c r="A17" s="40">
        <v>7</v>
      </c>
      <c r="B17" s="40" t="s">
        <v>953</v>
      </c>
      <c r="C17" s="33" t="s">
        <v>954</v>
      </c>
      <c r="D17" s="43" t="s">
        <v>955</v>
      </c>
      <c r="E17" s="32">
        <v>2208</v>
      </c>
      <c r="F17" s="41">
        <v>44620</v>
      </c>
      <c r="G17" s="41">
        <v>44631</v>
      </c>
      <c r="H17" s="32">
        <v>60</v>
      </c>
      <c r="I17" s="35">
        <v>227917.8</v>
      </c>
      <c r="J17" s="40" t="s">
        <v>37</v>
      </c>
      <c r="K17" s="34">
        <v>3669476.58</v>
      </c>
      <c r="L17" s="33" t="s">
        <v>956</v>
      </c>
      <c r="M17" s="32" t="s">
        <v>35</v>
      </c>
      <c r="N17" s="32" t="s">
        <v>34</v>
      </c>
      <c r="O17" s="35">
        <v>157362.37</v>
      </c>
      <c r="P17" s="39">
        <v>0</v>
      </c>
      <c r="Q17" s="279"/>
      <c r="R17" s="279"/>
      <c r="S17" s="280"/>
      <c r="T17" s="281"/>
      <c r="U17" s="282"/>
      <c r="V17" s="283"/>
      <c r="W17" s="30"/>
      <c r="X17" s="280"/>
      <c r="Y17" s="280"/>
      <c r="Z17" s="284"/>
      <c r="AA17" s="284"/>
      <c r="AB17" s="276"/>
      <c r="AC17" s="276"/>
      <c r="AD17" s="276"/>
    </row>
    <row r="18" spans="1:30" s="272" customFormat="1" ht="116.25" customHeight="1">
      <c r="A18" s="40">
        <v>8</v>
      </c>
      <c r="B18" s="40" t="s">
        <v>989</v>
      </c>
      <c r="C18" s="33" t="s">
        <v>990</v>
      </c>
      <c r="D18" s="43" t="s">
        <v>991</v>
      </c>
      <c r="E18" s="32">
        <v>2215</v>
      </c>
      <c r="F18" s="41">
        <v>44691</v>
      </c>
      <c r="G18" s="41">
        <v>44700</v>
      </c>
      <c r="H18" s="32">
        <v>60</v>
      </c>
      <c r="I18" s="35">
        <v>214202</v>
      </c>
      <c r="J18" s="40" t="s">
        <v>37</v>
      </c>
      <c r="K18" s="34">
        <v>3448652.2</v>
      </c>
      <c r="L18" s="33" t="s">
        <v>992</v>
      </c>
      <c r="M18" s="32" t="s">
        <v>35</v>
      </c>
      <c r="N18" s="32" t="s">
        <v>34</v>
      </c>
      <c r="O18" s="35">
        <v>109558.25</v>
      </c>
      <c r="P18" s="39">
        <v>0</v>
      </c>
      <c r="Q18" s="279"/>
      <c r="R18" s="279"/>
      <c r="S18" s="280"/>
      <c r="T18" s="281"/>
      <c r="U18" s="282"/>
      <c r="V18" s="283"/>
      <c r="W18" s="30"/>
      <c r="X18" s="280"/>
      <c r="Y18" s="280"/>
      <c r="Z18" s="284"/>
      <c r="AA18" s="284"/>
      <c r="AB18" s="276"/>
      <c r="AC18" s="276"/>
      <c r="AD18" s="276"/>
    </row>
    <row r="19" spans="1:30" s="272" customFormat="1" ht="116.25" customHeight="1">
      <c r="A19" s="40">
        <v>9</v>
      </c>
      <c r="B19" s="40" t="s">
        <v>827</v>
      </c>
      <c r="C19" s="33" t="s">
        <v>993</v>
      </c>
      <c r="D19" s="43" t="s">
        <v>994</v>
      </c>
      <c r="E19" s="32">
        <v>2216</v>
      </c>
      <c r="F19" s="41">
        <v>44718</v>
      </c>
      <c r="G19" s="41">
        <v>44732</v>
      </c>
      <c r="H19" s="32">
        <v>84</v>
      </c>
      <c r="I19" s="35">
        <v>261093</v>
      </c>
      <c r="J19" s="40" t="s">
        <v>37</v>
      </c>
      <c r="K19" s="34">
        <v>4203597.3</v>
      </c>
      <c r="L19" s="33" t="s">
        <v>995</v>
      </c>
      <c r="M19" s="32" t="s">
        <v>35</v>
      </c>
      <c r="N19" s="32" t="s">
        <v>34</v>
      </c>
      <c r="O19" s="35">
        <v>60970.86</v>
      </c>
      <c r="P19" s="39">
        <v>0</v>
      </c>
      <c r="Q19" s="279"/>
      <c r="R19" s="279"/>
      <c r="S19" s="280"/>
      <c r="T19" s="281"/>
      <c r="U19" s="282"/>
      <c r="V19" s="283"/>
      <c r="W19" s="30"/>
      <c r="X19" s="280"/>
      <c r="Y19" s="280"/>
      <c r="Z19" s="284"/>
      <c r="AA19" s="284"/>
      <c r="AB19" s="276"/>
      <c r="AC19" s="276"/>
      <c r="AD19" s="276"/>
    </row>
    <row r="20" spans="1:30" s="272" customFormat="1" ht="116.25" customHeight="1">
      <c r="A20" s="40">
        <v>10</v>
      </c>
      <c r="B20" s="40" t="s">
        <v>827</v>
      </c>
      <c r="C20" s="33" t="s">
        <v>993</v>
      </c>
      <c r="D20" s="43" t="s">
        <v>994</v>
      </c>
      <c r="E20" s="32">
        <v>2220</v>
      </c>
      <c r="F20" s="41">
        <v>44753</v>
      </c>
      <c r="G20" s="41">
        <v>44846</v>
      </c>
      <c r="H20" s="32">
        <v>84</v>
      </c>
      <c r="I20" s="35">
        <v>297050</v>
      </c>
      <c r="J20" s="40" t="s">
        <v>37</v>
      </c>
      <c r="K20" s="34">
        <v>4782505</v>
      </c>
      <c r="L20" s="33" t="s">
        <v>1039</v>
      </c>
      <c r="M20" s="32" t="s">
        <v>35</v>
      </c>
      <c r="N20" s="32" t="s">
        <v>34</v>
      </c>
      <c r="O20" s="35">
        <v>36410.15</v>
      </c>
      <c r="P20" s="39">
        <v>0</v>
      </c>
      <c r="Q20" s="279"/>
      <c r="R20" s="279"/>
      <c r="S20" s="280"/>
      <c r="T20" s="281"/>
      <c r="U20" s="282"/>
      <c r="V20" s="283"/>
      <c r="W20" s="30"/>
      <c r="X20" s="280"/>
      <c r="Y20" s="280"/>
      <c r="Z20" s="284"/>
      <c r="AA20" s="284"/>
      <c r="AB20" s="276"/>
      <c r="AC20" s="276"/>
      <c r="AD20" s="276"/>
    </row>
    <row r="21" spans="1:30" s="272" customFormat="1" ht="116.25" customHeight="1">
      <c r="A21" s="40">
        <v>11</v>
      </c>
      <c r="B21" s="40" t="s">
        <v>822</v>
      </c>
      <c r="C21" s="33" t="s">
        <v>1040</v>
      </c>
      <c r="D21" s="43" t="s">
        <v>1041</v>
      </c>
      <c r="E21" s="32">
        <v>2228</v>
      </c>
      <c r="F21" s="41">
        <v>44796</v>
      </c>
      <c r="G21" s="41">
        <v>44799</v>
      </c>
      <c r="H21" s="32">
        <v>60</v>
      </c>
      <c r="I21" s="35">
        <v>679622</v>
      </c>
      <c r="J21" s="40" t="s">
        <v>37</v>
      </c>
      <c r="K21" s="34">
        <v>10941914.199999999</v>
      </c>
      <c r="L21" s="33" t="s">
        <v>1042</v>
      </c>
      <c r="M21" s="32" t="s">
        <v>35</v>
      </c>
      <c r="N21" s="32" t="s">
        <v>34</v>
      </c>
      <c r="O21" s="35">
        <v>46073.86</v>
      </c>
      <c r="P21" s="39">
        <v>0</v>
      </c>
      <c r="Q21" s="279"/>
      <c r="R21" s="279"/>
      <c r="S21" s="280"/>
      <c r="T21" s="281"/>
      <c r="U21" s="282"/>
      <c r="V21" s="283"/>
      <c r="W21" s="30"/>
      <c r="X21" s="280"/>
      <c r="Y21" s="280"/>
      <c r="Z21" s="284"/>
      <c r="AA21" s="284"/>
      <c r="AB21" s="276"/>
      <c r="AC21" s="276"/>
      <c r="AD21" s="276"/>
    </row>
    <row r="22" spans="1:30" s="272" customFormat="1" ht="116.25" customHeight="1">
      <c r="A22" s="40">
        <v>12</v>
      </c>
      <c r="B22" s="40" t="s">
        <v>989</v>
      </c>
      <c r="C22" s="33" t="s">
        <v>990</v>
      </c>
      <c r="D22" s="43" t="s">
        <v>991</v>
      </c>
      <c r="E22" s="32">
        <v>2231</v>
      </c>
      <c r="F22" s="41">
        <v>44831</v>
      </c>
      <c r="G22" s="41">
        <v>44846</v>
      </c>
      <c r="H22" s="32">
        <v>60</v>
      </c>
      <c r="I22" s="35">
        <v>127280</v>
      </c>
      <c r="J22" s="40" t="s">
        <v>37</v>
      </c>
      <c r="K22" s="34">
        <v>2049208</v>
      </c>
      <c r="L22" s="33" t="s">
        <v>1043</v>
      </c>
      <c r="M22" s="32" t="s">
        <v>35</v>
      </c>
      <c r="N22" s="32" t="s">
        <v>34</v>
      </c>
      <c r="O22" s="35">
        <v>15322.86</v>
      </c>
      <c r="P22" s="39">
        <v>0</v>
      </c>
      <c r="Q22" s="279"/>
      <c r="R22" s="279"/>
      <c r="S22" s="280"/>
      <c r="T22" s="281"/>
      <c r="U22" s="282"/>
      <c r="V22" s="283"/>
      <c r="W22" s="30"/>
      <c r="X22" s="280"/>
      <c r="Y22" s="280"/>
      <c r="Z22" s="284"/>
      <c r="AA22" s="284"/>
      <c r="AB22" s="276"/>
      <c r="AC22" s="276"/>
      <c r="AD22" s="276"/>
    </row>
    <row r="23" spans="1:30" s="272" customFormat="1" ht="116.25" customHeight="1">
      <c r="A23" s="40">
        <v>13</v>
      </c>
      <c r="B23" s="40" t="s">
        <v>836</v>
      </c>
      <c r="C23" s="33" t="s">
        <v>1088</v>
      </c>
      <c r="D23" s="43" t="s">
        <v>1089</v>
      </c>
      <c r="E23" s="32">
        <v>2239</v>
      </c>
      <c r="F23" s="41">
        <v>44894</v>
      </c>
      <c r="G23" s="41">
        <v>44911</v>
      </c>
      <c r="H23" s="32">
        <v>60</v>
      </c>
      <c r="I23" s="35">
        <v>175213</v>
      </c>
      <c r="J23" s="40" t="s">
        <v>37</v>
      </c>
      <c r="K23" s="34">
        <v>2820929.3</v>
      </c>
      <c r="L23" s="33" t="s">
        <v>1090</v>
      </c>
      <c r="M23" s="32" t="s">
        <v>35</v>
      </c>
      <c r="N23" s="32" t="s">
        <v>34</v>
      </c>
      <c r="O23" s="35">
        <v>0</v>
      </c>
      <c r="P23" s="39">
        <v>0</v>
      </c>
      <c r="Q23" s="279"/>
      <c r="R23" s="279"/>
      <c r="S23" s="280"/>
      <c r="T23" s="281"/>
      <c r="U23" s="282"/>
      <c r="V23" s="283"/>
      <c r="W23" s="30"/>
      <c r="X23" s="280"/>
      <c r="Y23" s="280"/>
      <c r="Z23" s="284"/>
      <c r="AA23" s="284"/>
      <c r="AB23" s="276"/>
      <c r="AC23" s="276"/>
      <c r="AD23" s="276"/>
    </row>
    <row r="24" spans="1:30" s="272" customFormat="1" ht="116.25" customHeight="1">
      <c r="A24" s="40">
        <v>14</v>
      </c>
      <c r="B24" s="40" t="s">
        <v>827</v>
      </c>
      <c r="C24" s="33" t="s">
        <v>993</v>
      </c>
      <c r="D24" s="43" t="s">
        <v>994</v>
      </c>
      <c r="E24" s="32">
        <v>2244</v>
      </c>
      <c r="F24" s="41">
        <v>44925</v>
      </c>
      <c r="G24" s="41"/>
      <c r="H24" s="32">
        <v>60</v>
      </c>
      <c r="I24" s="35">
        <v>1054325</v>
      </c>
      <c r="J24" s="40" t="s">
        <v>37</v>
      </c>
      <c r="K24" s="34">
        <v>16974632.5</v>
      </c>
      <c r="L24" s="33" t="s">
        <v>1091</v>
      </c>
      <c r="M24" s="32" t="s">
        <v>35</v>
      </c>
      <c r="N24" s="32" t="s">
        <v>34</v>
      </c>
      <c r="O24" s="35">
        <v>0</v>
      </c>
      <c r="P24" s="39">
        <v>0</v>
      </c>
      <c r="Q24" s="279"/>
      <c r="R24" s="279"/>
      <c r="S24" s="280"/>
      <c r="T24" s="281"/>
      <c r="U24" s="282"/>
      <c r="V24" s="283"/>
      <c r="W24" s="30"/>
      <c r="X24" s="280"/>
      <c r="Y24" s="280"/>
      <c r="Z24" s="284"/>
      <c r="AA24" s="284"/>
      <c r="AB24" s="276"/>
      <c r="AC24" s="276"/>
      <c r="AD24" s="276"/>
    </row>
    <row r="25" spans="1:30" s="25" customFormat="1" ht="19.5" customHeight="1">
      <c r="A25" s="465">
        <f>A24</f>
        <v>14</v>
      </c>
      <c r="B25" s="467" t="s">
        <v>0</v>
      </c>
      <c r="C25" s="29"/>
      <c r="D25" s="298"/>
      <c r="E25" s="29"/>
      <c r="F25" s="29"/>
      <c r="G25" s="365"/>
      <c r="H25" s="365"/>
      <c r="I25" s="28">
        <f>I11</f>
        <v>869924</v>
      </c>
      <c r="J25" s="365" t="s">
        <v>33</v>
      </c>
      <c r="K25" s="468">
        <f>SUM(K11:K24)</f>
        <v>102835969.23999999</v>
      </c>
      <c r="L25" s="365"/>
      <c r="M25" s="365"/>
      <c r="N25" s="470"/>
      <c r="O25" s="471">
        <f>SUM(O11:O23)</f>
        <v>2805495.3499999996</v>
      </c>
      <c r="P25" s="471">
        <f>SUM(P11:P23)</f>
        <v>0</v>
      </c>
    </row>
    <row r="26" spans="1:30" s="25" customFormat="1" ht="21.75" customHeight="1">
      <c r="A26" s="466"/>
      <c r="B26" s="467"/>
      <c r="C26" s="29"/>
      <c r="D26" s="298"/>
      <c r="E26" s="29"/>
      <c r="F26" s="29"/>
      <c r="G26" s="365"/>
      <c r="H26" s="365"/>
      <c r="I26" s="28">
        <f>I12+I13+I14+I15+I17+I16+I18+I19+I20+I21+I22+I23+I24</f>
        <v>5454331.0899999999</v>
      </c>
      <c r="J26" s="365" t="s">
        <v>32</v>
      </c>
      <c r="K26" s="469"/>
      <c r="L26" s="365"/>
      <c r="M26" s="365"/>
      <c r="N26" s="470"/>
      <c r="O26" s="471"/>
      <c r="P26" s="471"/>
    </row>
    <row r="27" spans="1:30" s="272" customFormat="1" ht="18" customHeight="1">
      <c r="A27" s="464" t="s">
        <v>83</v>
      </c>
      <c r="B27" s="472"/>
      <c r="C27" s="472"/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</row>
    <row r="28" spans="1:30" s="272" customFormat="1" ht="77.25" customHeight="1">
      <c r="A28" s="40">
        <v>1</v>
      </c>
      <c r="B28" s="40" t="s">
        <v>1044</v>
      </c>
      <c r="C28" s="33" t="s">
        <v>74</v>
      </c>
      <c r="D28" s="43" t="s">
        <v>863</v>
      </c>
      <c r="E28" s="32" t="s">
        <v>81</v>
      </c>
      <c r="F28" s="41">
        <v>44347</v>
      </c>
      <c r="G28" s="41">
        <v>44354</v>
      </c>
      <c r="H28" s="32">
        <v>55</v>
      </c>
      <c r="I28" s="35">
        <v>94275</v>
      </c>
      <c r="J28" s="32" t="s">
        <v>33</v>
      </c>
      <c r="K28" s="56">
        <v>1627874.71</v>
      </c>
      <c r="L28" s="42" t="s">
        <v>80</v>
      </c>
      <c r="M28" s="37">
        <v>0.11</v>
      </c>
      <c r="N28" s="37">
        <v>0.05</v>
      </c>
      <c r="O28" s="35">
        <v>123669.64</v>
      </c>
      <c r="P28" s="35">
        <v>0</v>
      </c>
    </row>
    <row r="29" spans="1:30" s="272" customFormat="1" ht="97.5" customHeight="1">
      <c r="A29" s="40">
        <v>2</v>
      </c>
      <c r="B29" s="40" t="s">
        <v>79</v>
      </c>
      <c r="C29" s="33" t="s">
        <v>78</v>
      </c>
      <c r="D29" s="43" t="s">
        <v>864</v>
      </c>
      <c r="E29" s="32" t="s">
        <v>77</v>
      </c>
      <c r="F29" s="41">
        <v>44347</v>
      </c>
      <c r="G29" s="41">
        <v>44354</v>
      </c>
      <c r="H29" s="32">
        <v>36</v>
      </c>
      <c r="I29" s="35">
        <v>90720</v>
      </c>
      <c r="J29" s="32" t="s">
        <v>37</v>
      </c>
      <c r="K29" s="56">
        <v>1460592</v>
      </c>
      <c r="L29" s="33" t="s">
        <v>76</v>
      </c>
      <c r="M29" s="32" t="s">
        <v>35</v>
      </c>
      <c r="N29" s="32" t="s">
        <v>34</v>
      </c>
      <c r="O29" s="35">
        <v>44846.71</v>
      </c>
      <c r="P29" s="35">
        <v>0</v>
      </c>
      <c r="Q29" s="322" t="s">
        <v>960</v>
      </c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</row>
    <row r="30" spans="1:30" s="272" customFormat="1" ht="105" customHeight="1">
      <c r="A30" s="40">
        <v>3</v>
      </c>
      <c r="B30" s="40" t="s">
        <v>75</v>
      </c>
      <c r="C30" s="33" t="s">
        <v>74</v>
      </c>
      <c r="D30" s="43" t="s">
        <v>865</v>
      </c>
      <c r="E30" s="32" t="s">
        <v>72</v>
      </c>
      <c r="F30" s="41">
        <v>44347</v>
      </c>
      <c r="G30" s="41">
        <v>44354</v>
      </c>
      <c r="H30" s="32">
        <v>55</v>
      </c>
      <c r="I30" s="35">
        <v>52400</v>
      </c>
      <c r="J30" s="32" t="s">
        <v>37</v>
      </c>
      <c r="K30" s="56">
        <v>843640</v>
      </c>
      <c r="L30" s="33" t="s">
        <v>71</v>
      </c>
      <c r="M30" s="37">
        <v>0.11</v>
      </c>
      <c r="N30" s="37">
        <v>0.05</v>
      </c>
      <c r="O30" s="35">
        <v>62252.92</v>
      </c>
      <c r="P30" s="35">
        <v>0</v>
      </c>
      <c r="Q30" s="279"/>
      <c r="R30" s="279"/>
      <c r="S30" s="280"/>
      <c r="T30" s="281"/>
      <c r="U30" s="282"/>
      <c r="V30" s="283"/>
      <c r="W30" s="30"/>
      <c r="X30" s="280"/>
      <c r="Y30" s="280"/>
      <c r="Z30" s="284"/>
      <c r="AA30" s="284"/>
      <c r="AB30" s="276"/>
      <c r="AC30" s="276"/>
      <c r="AD30" s="276"/>
    </row>
    <row r="31" spans="1:30" s="272" customFormat="1" ht="66.75" customHeight="1">
      <c r="A31" s="40">
        <v>4</v>
      </c>
      <c r="B31" s="40" t="s">
        <v>866</v>
      </c>
      <c r="C31" s="33" t="s">
        <v>867</v>
      </c>
      <c r="D31" s="43" t="s">
        <v>868</v>
      </c>
      <c r="E31" s="32">
        <v>93</v>
      </c>
      <c r="F31" s="41">
        <v>44386</v>
      </c>
      <c r="G31" s="41">
        <v>44517</v>
      </c>
      <c r="H31" s="32">
        <v>60</v>
      </c>
      <c r="I31" s="35">
        <v>300000</v>
      </c>
      <c r="J31" s="32" t="s">
        <v>37</v>
      </c>
      <c r="K31" s="56">
        <v>4830000</v>
      </c>
      <c r="L31" s="285" t="s">
        <v>869</v>
      </c>
      <c r="M31" s="32" t="s">
        <v>35</v>
      </c>
      <c r="N31" s="32" t="s">
        <v>34</v>
      </c>
      <c r="O31" s="35">
        <v>60020.17</v>
      </c>
      <c r="P31" s="35">
        <v>0</v>
      </c>
      <c r="Q31" s="279"/>
      <c r="R31" s="279"/>
      <c r="S31" s="280"/>
      <c r="T31" s="281"/>
      <c r="U31" s="282"/>
      <c r="V31" s="283"/>
      <c r="W31" s="30"/>
      <c r="X31" s="280"/>
      <c r="Y31" s="280"/>
      <c r="Z31" s="284"/>
      <c r="AA31" s="284"/>
      <c r="AB31" s="276"/>
      <c r="AC31" s="276"/>
      <c r="AD31" s="276"/>
    </row>
    <row r="32" spans="1:30" s="272" customFormat="1" ht="81.75" customHeight="1">
      <c r="A32" s="40">
        <v>5</v>
      </c>
      <c r="B32" s="40" t="s">
        <v>870</v>
      </c>
      <c r="C32" s="33" t="s">
        <v>871</v>
      </c>
      <c r="D32" s="43" t="s">
        <v>872</v>
      </c>
      <c r="E32" s="32">
        <v>321</v>
      </c>
      <c r="F32" s="41">
        <v>44449</v>
      </c>
      <c r="G32" s="41">
        <v>44466</v>
      </c>
      <c r="H32" s="32">
        <v>60</v>
      </c>
      <c r="I32" s="35">
        <v>68000</v>
      </c>
      <c r="J32" s="32" t="s">
        <v>33</v>
      </c>
      <c r="K32" s="56">
        <v>1174176.3999999999</v>
      </c>
      <c r="L32" s="285" t="s">
        <v>873</v>
      </c>
      <c r="M32" s="32" t="s">
        <v>35</v>
      </c>
      <c r="N32" s="32" t="s">
        <v>34</v>
      </c>
      <c r="O32" s="35">
        <v>38779.65</v>
      </c>
      <c r="P32" s="35">
        <v>0</v>
      </c>
      <c r="Q32" s="279"/>
      <c r="R32" s="279"/>
      <c r="S32" s="280"/>
      <c r="T32" s="281"/>
      <c r="U32" s="282"/>
      <c r="V32" s="283"/>
      <c r="W32" s="30"/>
      <c r="X32" s="280"/>
      <c r="Y32" s="280"/>
      <c r="Z32" s="284"/>
      <c r="AA32" s="284"/>
      <c r="AB32" s="276"/>
      <c r="AC32" s="276"/>
      <c r="AD32" s="276"/>
    </row>
    <row r="33" spans="1:30" s="272" customFormat="1" ht="75.75" customHeight="1">
      <c r="A33" s="40">
        <v>6</v>
      </c>
      <c r="B33" s="40" t="s">
        <v>425</v>
      </c>
      <c r="C33" s="33" t="s">
        <v>874</v>
      </c>
      <c r="D33" s="43" t="s">
        <v>875</v>
      </c>
      <c r="E33" s="32">
        <v>322</v>
      </c>
      <c r="F33" s="41">
        <v>44449</v>
      </c>
      <c r="G33" s="41">
        <v>44524</v>
      </c>
      <c r="H33" s="32">
        <v>60</v>
      </c>
      <c r="I33" s="35">
        <v>94000</v>
      </c>
      <c r="J33" s="32" t="s">
        <v>37</v>
      </c>
      <c r="K33" s="56">
        <v>1513400</v>
      </c>
      <c r="L33" s="285" t="s">
        <v>876</v>
      </c>
      <c r="M33" s="32" t="s">
        <v>35</v>
      </c>
      <c r="N33" s="32" t="s">
        <v>34</v>
      </c>
      <c r="O33" s="35">
        <v>51877.43</v>
      </c>
      <c r="P33" s="35">
        <v>0</v>
      </c>
      <c r="Q33" s="279"/>
      <c r="R33" s="279"/>
      <c r="S33" s="280"/>
      <c r="T33" s="281"/>
      <c r="U33" s="282"/>
      <c r="V33" s="283"/>
      <c r="W33" s="30"/>
      <c r="X33" s="280"/>
      <c r="Y33" s="280"/>
      <c r="Z33" s="284"/>
      <c r="AA33" s="284"/>
      <c r="AB33" s="276"/>
      <c r="AC33" s="276"/>
      <c r="AD33" s="276"/>
    </row>
    <row r="34" spans="1:30" s="272" customFormat="1" ht="70.5" customHeight="1">
      <c r="A34" s="40">
        <v>7</v>
      </c>
      <c r="B34" s="40" t="s">
        <v>394</v>
      </c>
      <c r="C34" s="33" t="s">
        <v>877</v>
      </c>
      <c r="D34" s="43" t="s">
        <v>878</v>
      </c>
      <c r="E34" s="32">
        <v>122</v>
      </c>
      <c r="F34" s="41">
        <v>44460</v>
      </c>
      <c r="G34" s="41">
        <v>44616</v>
      </c>
      <c r="H34" s="32">
        <v>60</v>
      </c>
      <c r="I34" s="35">
        <v>179730</v>
      </c>
      <c r="J34" s="32" t="s">
        <v>33</v>
      </c>
      <c r="K34" s="56">
        <v>3103451.83</v>
      </c>
      <c r="L34" s="285" t="s">
        <v>879</v>
      </c>
      <c r="M34" s="32" t="s">
        <v>35</v>
      </c>
      <c r="N34" s="32" t="s">
        <v>34</v>
      </c>
      <c r="O34" s="35">
        <v>135369.54999999999</v>
      </c>
      <c r="P34" s="35">
        <v>0</v>
      </c>
      <c r="Q34" s="279"/>
      <c r="R34" s="279"/>
      <c r="S34" s="280"/>
      <c r="T34" s="281"/>
      <c r="U34" s="282"/>
      <c r="V34" s="283"/>
      <c r="W34" s="30"/>
      <c r="X34" s="280"/>
      <c r="Y34" s="280"/>
      <c r="Z34" s="284"/>
      <c r="AA34" s="284"/>
      <c r="AB34" s="276"/>
      <c r="AC34" s="276"/>
      <c r="AD34" s="276"/>
    </row>
    <row r="35" spans="1:30" s="272" customFormat="1" ht="90.75" customHeight="1">
      <c r="A35" s="40">
        <v>8</v>
      </c>
      <c r="B35" s="40" t="s">
        <v>880</v>
      </c>
      <c r="C35" s="33" t="s">
        <v>877</v>
      </c>
      <c r="D35" s="43" t="s">
        <v>881</v>
      </c>
      <c r="E35" s="32">
        <v>125</v>
      </c>
      <c r="F35" s="41">
        <v>44466</v>
      </c>
      <c r="G35" s="41" t="s">
        <v>996</v>
      </c>
      <c r="H35" s="32">
        <v>60</v>
      </c>
      <c r="I35" s="35">
        <v>870000</v>
      </c>
      <c r="J35" s="32" t="s">
        <v>37</v>
      </c>
      <c r="K35" s="56">
        <v>14007000</v>
      </c>
      <c r="L35" s="285" t="s">
        <v>882</v>
      </c>
      <c r="M35" s="32" t="s">
        <v>35</v>
      </c>
      <c r="N35" s="32" t="s">
        <v>34</v>
      </c>
      <c r="O35" s="35">
        <v>0</v>
      </c>
      <c r="P35" s="35">
        <v>0</v>
      </c>
      <c r="Q35" s="279"/>
      <c r="R35" s="279"/>
      <c r="S35" s="280"/>
      <c r="T35" s="281"/>
      <c r="U35" s="282"/>
      <c r="V35" s="283"/>
      <c r="W35" s="30"/>
      <c r="X35" s="280"/>
      <c r="Y35" s="280"/>
      <c r="Z35" s="284"/>
      <c r="AA35" s="284"/>
      <c r="AB35" s="276"/>
      <c r="AC35" s="276"/>
      <c r="AD35" s="276"/>
    </row>
    <row r="36" spans="1:30" s="272" customFormat="1" ht="147" customHeight="1">
      <c r="A36" s="40">
        <v>9</v>
      </c>
      <c r="B36" s="40" t="s">
        <v>910</v>
      </c>
      <c r="C36" s="33" t="s">
        <v>911</v>
      </c>
      <c r="D36" s="299" t="s">
        <v>500</v>
      </c>
      <c r="E36" s="32">
        <v>386</v>
      </c>
      <c r="F36" s="41">
        <v>44540</v>
      </c>
      <c r="G36" s="41">
        <v>44617</v>
      </c>
      <c r="H36" s="32">
        <v>60</v>
      </c>
      <c r="I36" s="35">
        <v>73305</v>
      </c>
      <c r="J36" s="32" t="s">
        <v>33</v>
      </c>
      <c r="K36" s="56">
        <v>1265779.43</v>
      </c>
      <c r="L36" s="285" t="s">
        <v>912</v>
      </c>
      <c r="M36" s="32" t="s">
        <v>35</v>
      </c>
      <c r="N36" s="32" t="s">
        <v>34</v>
      </c>
      <c r="O36" s="35">
        <v>5613.35</v>
      </c>
      <c r="P36" s="35">
        <v>0</v>
      </c>
      <c r="Q36" s="279"/>
      <c r="R36" s="279"/>
      <c r="S36" s="280"/>
      <c r="T36" s="281"/>
      <c r="U36" s="282"/>
      <c r="V36" s="283"/>
      <c r="W36" s="30"/>
      <c r="X36" s="280"/>
      <c r="Y36" s="280"/>
      <c r="Z36" s="284"/>
      <c r="AA36" s="284"/>
      <c r="AB36" s="276"/>
      <c r="AC36" s="276"/>
      <c r="AD36" s="276"/>
    </row>
    <row r="37" spans="1:30" s="272" customFormat="1" ht="90.75" customHeight="1">
      <c r="A37" s="40">
        <v>10</v>
      </c>
      <c r="B37" s="40" t="s">
        <v>913</v>
      </c>
      <c r="C37" s="33" t="s">
        <v>877</v>
      </c>
      <c r="D37" s="43" t="s">
        <v>914</v>
      </c>
      <c r="E37" s="32">
        <v>158</v>
      </c>
      <c r="F37" s="41">
        <v>44544</v>
      </c>
      <c r="G37" s="41">
        <v>44573</v>
      </c>
      <c r="H37" s="32">
        <v>60</v>
      </c>
      <c r="I37" s="35">
        <v>221400</v>
      </c>
      <c r="J37" s="32" t="s">
        <v>37</v>
      </c>
      <c r="K37" s="56">
        <v>3564540</v>
      </c>
      <c r="L37" s="285" t="s">
        <v>915</v>
      </c>
      <c r="M37" s="32" t="s">
        <v>35</v>
      </c>
      <c r="N37" s="32" t="s">
        <v>34</v>
      </c>
      <c r="O37" s="35">
        <v>188324.89</v>
      </c>
      <c r="P37" s="35">
        <v>0</v>
      </c>
      <c r="Q37" s="279"/>
      <c r="R37" s="279"/>
      <c r="S37" s="280"/>
      <c r="T37" s="281"/>
      <c r="U37" s="282"/>
      <c r="V37" s="283"/>
      <c r="W37" s="30"/>
      <c r="X37" s="280"/>
      <c r="Y37" s="280"/>
      <c r="Z37" s="284"/>
      <c r="AA37" s="284"/>
      <c r="AB37" s="276"/>
      <c r="AC37" s="276"/>
      <c r="AD37" s="276"/>
    </row>
    <row r="38" spans="1:30" s="272" customFormat="1" ht="90.75" customHeight="1">
      <c r="A38" s="40">
        <v>11</v>
      </c>
      <c r="B38" s="40" t="s">
        <v>916</v>
      </c>
      <c r="C38" s="33" t="s">
        <v>917</v>
      </c>
      <c r="D38" s="299" t="s">
        <v>918</v>
      </c>
      <c r="E38" s="32">
        <v>159</v>
      </c>
      <c r="F38" s="41">
        <v>44544</v>
      </c>
      <c r="G38" s="41">
        <v>44554</v>
      </c>
      <c r="H38" s="32">
        <v>60</v>
      </c>
      <c r="I38" s="35">
        <v>207000</v>
      </c>
      <c r="J38" s="32" t="s">
        <v>37</v>
      </c>
      <c r="K38" s="56">
        <v>3332700</v>
      </c>
      <c r="L38" s="285" t="s">
        <v>919</v>
      </c>
      <c r="M38" s="32" t="s">
        <v>35</v>
      </c>
      <c r="N38" s="32" t="s">
        <v>34</v>
      </c>
      <c r="O38" s="35">
        <v>148290.03</v>
      </c>
      <c r="P38" s="35">
        <v>0</v>
      </c>
      <c r="Q38" s="279"/>
      <c r="R38" s="279"/>
      <c r="S38" s="280"/>
      <c r="T38" s="281"/>
      <c r="U38" s="282"/>
      <c r="V38" s="283"/>
      <c r="W38" s="30"/>
      <c r="X38" s="280"/>
      <c r="Y38" s="280"/>
      <c r="Z38" s="284"/>
      <c r="AA38" s="284"/>
      <c r="AB38" s="276"/>
      <c r="AC38" s="276"/>
      <c r="AD38" s="276"/>
    </row>
    <row r="39" spans="1:30" s="272" customFormat="1" ht="90.75" customHeight="1">
      <c r="A39" s="40">
        <v>12</v>
      </c>
      <c r="B39" s="40" t="s">
        <v>129</v>
      </c>
      <c r="C39" s="33" t="s">
        <v>1</v>
      </c>
      <c r="D39" s="323" t="s">
        <v>961</v>
      </c>
      <c r="E39" s="32">
        <v>15</v>
      </c>
      <c r="F39" s="41">
        <v>44602</v>
      </c>
      <c r="G39" s="41">
        <v>44622</v>
      </c>
      <c r="H39" s="32">
        <v>60</v>
      </c>
      <c r="I39" s="35">
        <v>734500</v>
      </c>
      <c r="J39" s="32" t="s">
        <v>33</v>
      </c>
      <c r="K39" s="56">
        <v>12682831.85</v>
      </c>
      <c r="L39" s="285" t="s">
        <v>962</v>
      </c>
      <c r="M39" s="32" t="s">
        <v>35</v>
      </c>
      <c r="N39" s="32" t="s">
        <v>34</v>
      </c>
      <c r="O39" s="35">
        <v>498181.91</v>
      </c>
      <c r="P39" s="35">
        <v>0</v>
      </c>
      <c r="Q39" s="279"/>
      <c r="R39" s="279"/>
      <c r="S39" s="280"/>
      <c r="T39" s="281"/>
      <c r="U39" s="282"/>
      <c r="V39" s="283"/>
      <c r="W39" s="30"/>
      <c r="X39" s="280"/>
      <c r="Y39" s="280"/>
      <c r="Z39" s="284"/>
      <c r="AA39" s="284"/>
      <c r="AB39" s="276"/>
      <c r="AC39" s="276"/>
      <c r="AD39" s="276"/>
    </row>
    <row r="40" spans="1:30" s="272" customFormat="1" ht="90.75" customHeight="1">
      <c r="A40" s="40">
        <v>13</v>
      </c>
      <c r="B40" s="40" t="s">
        <v>335</v>
      </c>
      <c r="C40" s="33" t="s">
        <v>144</v>
      </c>
      <c r="D40" s="43" t="s">
        <v>963</v>
      </c>
      <c r="E40" s="32">
        <v>16</v>
      </c>
      <c r="F40" s="41">
        <v>44606</v>
      </c>
      <c r="G40" s="41">
        <v>44622</v>
      </c>
      <c r="H40" s="32">
        <v>60</v>
      </c>
      <c r="I40" s="35">
        <v>136000</v>
      </c>
      <c r="J40" s="32" t="s">
        <v>33</v>
      </c>
      <c r="K40" s="56">
        <v>2348352.7999999998</v>
      </c>
      <c r="L40" s="285" t="s">
        <v>964</v>
      </c>
      <c r="M40" s="32" t="s">
        <v>35</v>
      </c>
      <c r="N40" s="32" t="s">
        <v>34</v>
      </c>
      <c r="O40" s="35">
        <v>96959.35</v>
      </c>
      <c r="P40" s="35">
        <v>0</v>
      </c>
      <c r="Q40" s="279"/>
      <c r="R40" s="279"/>
      <c r="S40" s="280"/>
      <c r="T40" s="281"/>
      <c r="U40" s="282"/>
      <c r="V40" s="283"/>
      <c r="W40" s="30"/>
      <c r="X40" s="280"/>
      <c r="Y40" s="280"/>
      <c r="Z40" s="284"/>
      <c r="AA40" s="284"/>
      <c r="AB40" s="276"/>
      <c r="AC40" s="276"/>
      <c r="AD40" s="276"/>
    </row>
    <row r="41" spans="1:30" s="272" customFormat="1" ht="90.75" customHeight="1">
      <c r="A41" s="40">
        <v>14</v>
      </c>
      <c r="B41" s="40" t="s">
        <v>997</v>
      </c>
      <c r="C41" s="33" t="s">
        <v>998</v>
      </c>
      <c r="D41" s="43" t="s">
        <v>999</v>
      </c>
      <c r="E41" s="32">
        <v>49</v>
      </c>
      <c r="F41" s="41">
        <v>44685</v>
      </c>
      <c r="G41" s="41">
        <v>44742</v>
      </c>
      <c r="H41" s="32">
        <v>60</v>
      </c>
      <c r="I41" s="35">
        <v>180000</v>
      </c>
      <c r="J41" s="32" t="s">
        <v>32</v>
      </c>
      <c r="K41" s="328">
        <v>2898000</v>
      </c>
      <c r="L41" s="285" t="s">
        <v>1000</v>
      </c>
      <c r="M41" s="32" t="s">
        <v>35</v>
      </c>
      <c r="N41" s="32" t="s">
        <v>34</v>
      </c>
      <c r="O41" s="35">
        <v>52712.84</v>
      </c>
      <c r="P41" s="35">
        <v>0</v>
      </c>
      <c r="Q41" s="279"/>
      <c r="R41" s="279"/>
      <c r="S41" s="280"/>
      <c r="T41" s="281"/>
      <c r="U41" s="282"/>
      <c r="V41" s="283"/>
      <c r="W41" s="30"/>
      <c r="X41" s="280"/>
      <c r="Y41" s="280"/>
      <c r="Z41" s="284"/>
      <c r="AA41" s="284"/>
      <c r="AB41" s="276"/>
      <c r="AC41" s="276"/>
      <c r="AD41" s="276"/>
    </row>
    <row r="42" spans="1:30" s="272" customFormat="1" ht="90.75" customHeight="1">
      <c r="A42" s="40">
        <v>15</v>
      </c>
      <c r="B42" s="40" t="s">
        <v>330</v>
      </c>
      <c r="C42" s="33" t="s">
        <v>144</v>
      </c>
      <c r="D42" s="43" t="s">
        <v>1001</v>
      </c>
      <c r="E42" s="32">
        <v>52</v>
      </c>
      <c r="F42" s="41">
        <v>44686</v>
      </c>
      <c r="G42" s="41">
        <v>44700</v>
      </c>
      <c r="H42" s="32">
        <v>60</v>
      </c>
      <c r="I42" s="35">
        <v>252300</v>
      </c>
      <c r="J42" s="32" t="s">
        <v>32</v>
      </c>
      <c r="K42" s="328">
        <v>4062030</v>
      </c>
      <c r="L42" s="285" t="s">
        <v>1002</v>
      </c>
      <c r="M42" s="32" t="s">
        <v>35</v>
      </c>
      <c r="N42" s="32" t="s">
        <v>34</v>
      </c>
      <c r="O42" s="35">
        <v>25354.3</v>
      </c>
      <c r="P42" s="35">
        <v>0</v>
      </c>
      <c r="Q42" s="279"/>
      <c r="R42" s="279"/>
      <c r="S42" s="280"/>
      <c r="T42" s="281"/>
      <c r="U42" s="282"/>
      <c r="V42" s="283"/>
      <c r="W42" s="30"/>
      <c r="X42" s="280"/>
      <c r="Y42" s="280"/>
      <c r="Z42" s="284"/>
      <c r="AA42" s="284"/>
      <c r="AB42" s="276"/>
      <c r="AC42" s="276"/>
      <c r="AD42" s="276"/>
    </row>
    <row r="43" spans="1:30" s="272" customFormat="1" ht="90.75" customHeight="1">
      <c r="A43" s="40">
        <v>16</v>
      </c>
      <c r="B43" s="40" t="s">
        <v>1003</v>
      </c>
      <c r="C43" s="33" t="s">
        <v>144</v>
      </c>
      <c r="D43" s="43" t="s">
        <v>1004</v>
      </c>
      <c r="E43" s="32">
        <v>449</v>
      </c>
      <c r="F43" s="41">
        <v>44686</v>
      </c>
      <c r="G43" s="41">
        <v>44798</v>
      </c>
      <c r="H43" s="32">
        <v>60</v>
      </c>
      <c r="I43" s="35">
        <v>100000</v>
      </c>
      <c r="J43" s="32" t="s">
        <v>33</v>
      </c>
      <c r="K43" s="328">
        <v>1726730</v>
      </c>
      <c r="L43" s="285" t="s">
        <v>1005</v>
      </c>
      <c r="M43" s="32" t="s">
        <v>35</v>
      </c>
      <c r="N43" s="32" t="s">
        <v>34</v>
      </c>
      <c r="O43" s="35">
        <v>12361.36</v>
      </c>
      <c r="P43" s="35">
        <v>0</v>
      </c>
      <c r="Q43" s="279"/>
      <c r="R43" s="279"/>
      <c r="S43" s="280"/>
      <c r="T43" s="281"/>
      <c r="U43" s="282"/>
      <c r="V43" s="283"/>
      <c r="W43" s="30"/>
      <c r="X43" s="280"/>
      <c r="Y43" s="280"/>
      <c r="Z43" s="284"/>
      <c r="AA43" s="284"/>
      <c r="AB43" s="276"/>
      <c r="AC43" s="276"/>
      <c r="AD43" s="276"/>
    </row>
    <row r="44" spans="1:30" s="272" customFormat="1" ht="90.75" customHeight="1">
      <c r="A44" s="40">
        <v>17</v>
      </c>
      <c r="B44" s="40" t="s">
        <v>1006</v>
      </c>
      <c r="C44" s="33" t="s">
        <v>993</v>
      </c>
      <c r="D44" s="43" t="s">
        <v>1007</v>
      </c>
      <c r="E44" s="32">
        <v>451</v>
      </c>
      <c r="F44" s="41">
        <v>44322</v>
      </c>
      <c r="G44" s="41">
        <v>44785</v>
      </c>
      <c r="H44" s="32">
        <v>84</v>
      </c>
      <c r="I44" s="35">
        <v>271800</v>
      </c>
      <c r="J44" s="32" t="s">
        <v>33</v>
      </c>
      <c r="K44" s="328">
        <v>4693252.1399999997</v>
      </c>
      <c r="L44" s="285" t="s">
        <v>1008</v>
      </c>
      <c r="M44" s="32" t="s">
        <v>35</v>
      </c>
      <c r="N44" s="32" t="s">
        <v>34</v>
      </c>
      <c r="O44" s="35">
        <v>9062.77</v>
      </c>
      <c r="P44" s="35">
        <v>0</v>
      </c>
      <c r="Q44" s="279"/>
      <c r="R44" s="279"/>
      <c r="S44" s="280"/>
      <c r="T44" s="281"/>
      <c r="U44" s="282"/>
      <c r="V44" s="283"/>
      <c r="W44" s="30"/>
      <c r="X44" s="280"/>
      <c r="Y44" s="280"/>
      <c r="Z44" s="284"/>
      <c r="AA44" s="284"/>
      <c r="AB44" s="276"/>
      <c r="AC44" s="276"/>
      <c r="AD44" s="276"/>
    </row>
    <row r="45" spans="1:30" s="272" customFormat="1" ht="90.75" customHeight="1">
      <c r="A45" s="40">
        <v>18</v>
      </c>
      <c r="B45" s="40" t="s">
        <v>1009</v>
      </c>
      <c r="C45" s="33" t="s">
        <v>1010</v>
      </c>
      <c r="D45" s="43" t="s">
        <v>1011</v>
      </c>
      <c r="E45" s="32">
        <v>62</v>
      </c>
      <c r="F45" s="41">
        <v>44719</v>
      </c>
      <c r="G45" s="41">
        <v>44748</v>
      </c>
      <c r="H45" s="32">
        <v>60</v>
      </c>
      <c r="I45" s="35">
        <v>165000</v>
      </c>
      <c r="J45" s="32" t="s">
        <v>33</v>
      </c>
      <c r="K45" s="328">
        <v>2849104.5</v>
      </c>
      <c r="L45" s="285" t="s">
        <v>1012</v>
      </c>
      <c r="M45" s="37">
        <v>0.11</v>
      </c>
      <c r="N45" s="37">
        <v>0.05</v>
      </c>
      <c r="O45" s="35">
        <v>46275.4</v>
      </c>
      <c r="P45" s="35">
        <v>0</v>
      </c>
      <c r="Q45" s="279"/>
      <c r="R45" s="279"/>
      <c r="S45" s="280"/>
      <c r="T45" s="281"/>
      <c r="U45" s="282"/>
      <c r="V45" s="283"/>
      <c r="W45" s="30"/>
      <c r="X45" s="280"/>
      <c r="Y45" s="280"/>
      <c r="Z45" s="284"/>
      <c r="AA45" s="284"/>
      <c r="AB45" s="276"/>
      <c r="AC45" s="276"/>
      <c r="AD45" s="276"/>
    </row>
    <row r="46" spans="1:30" s="272" customFormat="1" ht="90.75" customHeight="1">
      <c r="A46" s="40">
        <v>19</v>
      </c>
      <c r="B46" s="40" t="s">
        <v>1013</v>
      </c>
      <c r="C46" s="33" t="s">
        <v>1014</v>
      </c>
      <c r="D46" s="43" t="s">
        <v>1015</v>
      </c>
      <c r="E46" s="32">
        <v>63</v>
      </c>
      <c r="F46" s="41">
        <v>44719</v>
      </c>
      <c r="G46" s="41">
        <v>44729</v>
      </c>
      <c r="H46" s="32">
        <v>60</v>
      </c>
      <c r="I46" s="35">
        <v>43800</v>
      </c>
      <c r="J46" s="32" t="s">
        <v>32</v>
      </c>
      <c r="K46" s="328">
        <v>705180</v>
      </c>
      <c r="L46" s="285" t="s">
        <v>1012</v>
      </c>
      <c r="M46" s="37">
        <v>0.11</v>
      </c>
      <c r="N46" s="37">
        <v>0.05</v>
      </c>
      <c r="O46" s="35">
        <v>17782.13</v>
      </c>
      <c r="P46" s="35">
        <v>0</v>
      </c>
      <c r="Q46" s="279"/>
      <c r="R46" s="279"/>
      <c r="S46" s="280"/>
      <c r="T46" s="281"/>
      <c r="U46" s="282"/>
      <c r="V46" s="283"/>
      <c r="W46" s="30"/>
      <c r="X46" s="280"/>
      <c r="Y46" s="280"/>
      <c r="Z46" s="284"/>
      <c r="AA46" s="284"/>
      <c r="AB46" s="276"/>
      <c r="AC46" s="276"/>
      <c r="AD46" s="276"/>
    </row>
    <row r="47" spans="1:30" s="272" customFormat="1" ht="90.75" customHeight="1">
      <c r="A47" s="40">
        <v>20</v>
      </c>
      <c r="B47" s="40" t="s">
        <v>1045</v>
      </c>
      <c r="C47" s="33" t="s">
        <v>993</v>
      </c>
      <c r="D47" s="43" t="s">
        <v>1046</v>
      </c>
      <c r="E47" s="32">
        <v>513</v>
      </c>
      <c r="F47" s="41" t="s">
        <v>1047</v>
      </c>
      <c r="G47" s="41">
        <v>44827</v>
      </c>
      <c r="H47" s="32">
        <v>60</v>
      </c>
      <c r="I47" s="35">
        <v>20000</v>
      </c>
      <c r="J47" s="32" t="s">
        <v>32</v>
      </c>
      <c r="K47" s="328">
        <v>322000</v>
      </c>
      <c r="L47" s="285" t="s">
        <v>1048</v>
      </c>
      <c r="M47" s="37">
        <v>0.11</v>
      </c>
      <c r="N47" s="37">
        <v>0.05</v>
      </c>
      <c r="O47" s="35">
        <v>1616.77</v>
      </c>
      <c r="P47" s="35">
        <v>0</v>
      </c>
      <c r="Q47" s="279"/>
      <c r="R47" s="279"/>
      <c r="S47" s="280"/>
      <c r="T47" s="281"/>
      <c r="U47" s="282"/>
      <c r="V47" s="283"/>
      <c r="W47" s="30"/>
      <c r="X47" s="280"/>
      <c r="Y47" s="280"/>
      <c r="Z47" s="284"/>
      <c r="AA47" s="284"/>
      <c r="AB47" s="276"/>
      <c r="AC47" s="276"/>
      <c r="AD47" s="276"/>
    </row>
    <row r="48" spans="1:30" s="272" customFormat="1" ht="90.75" customHeight="1">
      <c r="A48" s="40">
        <v>21</v>
      </c>
      <c r="B48" s="40" t="s">
        <v>502</v>
      </c>
      <c r="C48" s="33" t="s">
        <v>993</v>
      </c>
      <c r="D48" s="43" t="s">
        <v>1092</v>
      </c>
      <c r="E48" s="32">
        <v>549</v>
      </c>
      <c r="F48" s="41">
        <v>44921</v>
      </c>
      <c r="G48" s="41"/>
      <c r="H48" s="32">
        <v>84</v>
      </c>
      <c r="I48" s="35">
        <v>178416</v>
      </c>
      <c r="J48" s="32" t="s">
        <v>32</v>
      </c>
      <c r="K48" s="328">
        <v>2872497.6</v>
      </c>
      <c r="L48" s="285" t="s">
        <v>1093</v>
      </c>
      <c r="M48" s="37">
        <v>0.11</v>
      </c>
      <c r="N48" s="37">
        <v>0.05</v>
      </c>
      <c r="O48" s="35">
        <v>0</v>
      </c>
      <c r="P48" s="35">
        <v>0</v>
      </c>
      <c r="Q48" s="279"/>
      <c r="R48" s="279"/>
      <c r="S48" s="280"/>
      <c r="T48" s="281"/>
      <c r="U48" s="282"/>
      <c r="V48" s="283"/>
      <c r="W48" s="30"/>
      <c r="X48" s="280"/>
      <c r="Y48" s="280"/>
      <c r="Z48" s="284"/>
      <c r="AA48" s="284"/>
      <c r="AB48" s="276"/>
      <c r="AC48" s="276"/>
      <c r="AD48" s="276"/>
    </row>
    <row r="49" spans="1:30" s="25" customFormat="1" ht="19.5" customHeight="1">
      <c r="A49" s="466">
        <f>A48</f>
        <v>21</v>
      </c>
      <c r="B49" s="467" t="s">
        <v>0</v>
      </c>
      <c r="C49" s="29"/>
      <c r="D49" s="298"/>
      <c r="E49" s="29"/>
      <c r="F49" s="29"/>
      <c r="G49" s="365"/>
      <c r="H49" s="365"/>
      <c r="I49" s="28">
        <f>I28+I34+I32+I36+I39+I40+I43+I44+I45</f>
        <v>1822610</v>
      </c>
      <c r="J49" s="365" t="s">
        <v>33</v>
      </c>
      <c r="K49" s="468">
        <f>SUM(K28:K48)</f>
        <v>71883133.25999999</v>
      </c>
      <c r="L49" s="473"/>
      <c r="M49" s="473"/>
      <c r="N49" s="470"/>
      <c r="O49" s="471">
        <f>SUM(O28:O48)</f>
        <v>1619351.1700000002</v>
      </c>
      <c r="P49" s="471">
        <f>SUM(P28:P48)</f>
        <v>0</v>
      </c>
      <c r="R49" s="324"/>
    </row>
    <row r="50" spans="1:30" s="25" customFormat="1" ht="21.75" customHeight="1">
      <c r="A50" s="466"/>
      <c r="B50" s="467"/>
      <c r="C50" s="29"/>
      <c r="D50" s="298"/>
      <c r="E50" s="29"/>
      <c r="F50" s="29"/>
      <c r="G50" s="365"/>
      <c r="H50" s="365"/>
      <c r="I50" s="28">
        <f>I29+I30+I31+I35+I33+I37+I38+I41+I42+I46+I47+I48</f>
        <v>2510036</v>
      </c>
      <c r="J50" s="365" t="s">
        <v>32</v>
      </c>
      <c r="K50" s="469"/>
      <c r="L50" s="469"/>
      <c r="M50" s="469"/>
      <c r="N50" s="470"/>
      <c r="O50" s="471"/>
      <c r="P50" s="471"/>
      <c r="R50" s="324"/>
    </row>
    <row r="51" spans="1:30" s="272" customFormat="1" ht="18" customHeight="1">
      <c r="A51" s="464" t="s">
        <v>70</v>
      </c>
      <c r="B51" s="472"/>
      <c r="C51" s="472"/>
      <c r="D51" s="472"/>
      <c r="E51" s="472"/>
      <c r="F51" s="472"/>
      <c r="G51" s="472"/>
      <c r="H51" s="472"/>
      <c r="I51" s="472"/>
      <c r="J51" s="472"/>
      <c r="K51" s="472"/>
      <c r="L51" s="472"/>
      <c r="M51" s="472"/>
      <c r="N51" s="472"/>
      <c r="O51" s="472"/>
      <c r="P51" s="472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</row>
    <row r="52" spans="1:30" s="272" customFormat="1" ht="94.5" customHeight="1">
      <c r="A52" s="40">
        <v>1</v>
      </c>
      <c r="B52" s="36" t="s">
        <v>69</v>
      </c>
      <c r="C52" s="33" t="s">
        <v>68</v>
      </c>
      <c r="D52" s="299" t="s">
        <v>67</v>
      </c>
      <c r="E52" s="185" t="s">
        <v>66</v>
      </c>
      <c r="F52" s="185" t="s">
        <v>52</v>
      </c>
      <c r="G52" s="286" t="s">
        <v>45</v>
      </c>
      <c r="H52" s="32" t="s">
        <v>65</v>
      </c>
      <c r="I52" s="35">
        <v>34500</v>
      </c>
      <c r="J52" s="32" t="s">
        <v>37</v>
      </c>
      <c r="K52" s="35">
        <v>555450</v>
      </c>
      <c r="L52" s="33" t="s">
        <v>64</v>
      </c>
      <c r="M52" s="37">
        <v>0.1</v>
      </c>
      <c r="N52" s="37">
        <v>0.04</v>
      </c>
      <c r="O52" s="35">
        <v>26287.93</v>
      </c>
      <c r="P52" s="39">
        <v>0</v>
      </c>
    </row>
    <row r="53" spans="1:30" s="272" customFormat="1" ht="94.5" customHeight="1">
      <c r="A53" s="40">
        <v>2</v>
      </c>
      <c r="B53" s="36" t="s">
        <v>63</v>
      </c>
      <c r="C53" s="33" t="s">
        <v>62</v>
      </c>
      <c r="D53" s="299" t="s">
        <v>61</v>
      </c>
      <c r="E53" s="185" t="s">
        <v>60</v>
      </c>
      <c r="F53" s="185" t="s">
        <v>52</v>
      </c>
      <c r="G53" s="286" t="s">
        <v>59</v>
      </c>
      <c r="H53" s="32" t="s">
        <v>58</v>
      </c>
      <c r="I53" s="35">
        <v>75537.5</v>
      </c>
      <c r="J53" s="32" t="s">
        <v>37</v>
      </c>
      <c r="K53" s="35">
        <v>1216153.75</v>
      </c>
      <c r="L53" s="33" t="s">
        <v>57</v>
      </c>
      <c r="M53" s="32" t="s">
        <v>35</v>
      </c>
      <c r="N53" s="37">
        <v>0.04</v>
      </c>
      <c r="O53" s="35">
        <v>92460.06</v>
      </c>
      <c r="P53" s="39">
        <v>0</v>
      </c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</row>
    <row r="54" spans="1:30" s="272" customFormat="1" ht="88.5" customHeight="1">
      <c r="A54" s="40">
        <v>3</v>
      </c>
      <c r="B54" s="36" t="s">
        <v>56</v>
      </c>
      <c r="C54" s="33" t="s">
        <v>55</v>
      </c>
      <c r="D54" s="300" t="s">
        <v>54</v>
      </c>
      <c r="E54" s="286" t="s">
        <v>53</v>
      </c>
      <c r="F54" s="286" t="s">
        <v>52</v>
      </c>
      <c r="G54" s="286" t="s">
        <v>45</v>
      </c>
      <c r="H54" s="32" t="s">
        <v>51</v>
      </c>
      <c r="I54" s="34">
        <v>112214</v>
      </c>
      <c r="J54" s="38" t="s">
        <v>33</v>
      </c>
      <c r="K54" s="34">
        <v>1937632.8</v>
      </c>
      <c r="L54" s="33" t="s">
        <v>50</v>
      </c>
      <c r="M54" s="32" t="s">
        <v>35</v>
      </c>
      <c r="N54" s="32" t="s">
        <v>34</v>
      </c>
      <c r="O54" s="34">
        <v>171778.49</v>
      </c>
      <c r="P54" s="31">
        <v>0</v>
      </c>
      <c r="Q54" s="279"/>
      <c r="R54" s="279"/>
      <c r="S54" s="280"/>
      <c r="T54" s="281"/>
      <c r="U54" s="282"/>
      <c r="V54" s="283"/>
      <c r="W54" s="30"/>
      <c r="X54" s="280"/>
      <c r="Y54" s="280"/>
      <c r="Z54" s="284"/>
      <c r="AA54" s="284"/>
      <c r="AB54" s="276"/>
      <c r="AC54" s="276"/>
      <c r="AD54" s="276"/>
    </row>
    <row r="55" spans="1:30" s="272" customFormat="1" ht="63.75" customHeight="1">
      <c r="A55" s="40">
        <v>4</v>
      </c>
      <c r="B55" s="36" t="s">
        <v>49</v>
      </c>
      <c r="C55" s="33" t="s">
        <v>48</v>
      </c>
      <c r="D55" s="299" t="s">
        <v>47</v>
      </c>
      <c r="E55" s="185" t="s">
        <v>46</v>
      </c>
      <c r="F55" s="287">
        <v>44351</v>
      </c>
      <c r="G55" s="286" t="s">
        <v>45</v>
      </c>
      <c r="H55" s="32">
        <v>48</v>
      </c>
      <c r="I55" s="35">
        <v>38880</v>
      </c>
      <c r="J55" s="32" t="s">
        <v>37</v>
      </c>
      <c r="K55" s="35">
        <v>625968</v>
      </c>
      <c r="L55" s="33" t="s">
        <v>44</v>
      </c>
      <c r="M55" s="37">
        <v>0.11</v>
      </c>
      <c r="N55" s="37">
        <v>0.05</v>
      </c>
      <c r="O55" s="34">
        <v>44052.18</v>
      </c>
      <c r="P55" s="31">
        <v>0</v>
      </c>
      <c r="Q55" s="279"/>
      <c r="R55" s="279"/>
      <c r="S55" s="280"/>
      <c r="T55" s="281"/>
      <c r="U55" s="282"/>
      <c r="V55" s="283"/>
      <c r="W55" s="30"/>
      <c r="X55" s="280"/>
      <c r="Y55" s="280"/>
      <c r="Z55" s="284"/>
      <c r="AA55" s="284"/>
      <c r="AB55" s="276"/>
      <c r="AC55" s="276"/>
      <c r="AD55" s="276"/>
    </row>
    <row r="56" spans="1:30" s="272" customFormat="1" ht="94.5" customHeight="1">
      <c r="A56" s="288">
        <v>5</v>
      </c>
      <c r="B56" s="289" t="s">
        <v>43</v>
      </c>
      <c r="C56" s="285" t="s">
        <v>42</v>
      </c>
      <c r="D56" s="300" t="s">
        <v>41</v>
      </c>
      <c r="E56" s="286" t="s">
        <v>40</v>
      </c>
      <c r="F56" s="290">
        <v>44358</v>
      </c>
      <c r="G56" s="286" t="s">
        <v>39</v>
      </c>
      <c r="H56" s="38" t="s">
        <v>38</v>
      </c>
      <c r="I56" s="34">
        <v>1037700</v>
      </c>
      <c r="J56" s="38" t="s">
        <v>37</v>
      </c>
      <c r="K56" s="34">
        <v>16706970</v>
      </c>
      <c r="L56" s="285" t="s">
        <v>36</v>
      </c>
      <c r="M56" s="38" t="s">
        <v>35</v>
      </c>
      <c r="N56" s="38" t="s">
        <v>34</v>
      </c>
      <c r="O56" s="34">
        <v>1413330.25</v>
      </c>
      <c r="P56" s="31">
        <v>0</v>
      </c>
      <c r="Q56" s="279"/>
      <c r="R56" s="279"/>
      <c r="S56" s="280"/>
      <c r="T56" s="281"/>
      <c r="U56" s="282"/>
      <c r="V56" s="283"/>
      <c r="W56" s="30"/>
      <c r="X56" s="280"/>
      <c r="Y56" s="280"/>
      <c r="Z56" s="284"/>
      <c r="AA56" s="284"/>
      <c r="AB56" s="276"/>
      <c r="AC56" s="276"/>
      <c r="AD56" s="276"/>
    </row>
    <row r="57" spans="1:30" s="272" customFormat="1" ht="67.5" customHeight="1">
      <c r="A57" s="40">
        <v>6</v>
      </c>
      <c r="B57" s="36" t="s">
        <v>827</v>
      </c>
      <c r="C57" s="33" t="s">
        <v>883</v>
      </c>
      <c r="D57" s="301" t="s">
        <v>884</v>
      </c>
      <c r="E57" s="111" t="s">
        <v>885</v>
      </c>
      <c r="F57" s="110">
        <v>44398</v>
      </c>
      <c r="G57" s="110">
        <v>44405</v>
      </c>
      <c r="H57" s="32">
        <v>84</v>
      </c>
      <c r="I57" s="35">
        <v>199449</v>
      </c>
      <c r="J57" s="32" t="s">
        <v>33</v>
      </c>
      <c r="K57" s="35">
        <v>3443945.72</v>
      </c>
      <c r="L57" s="33" t="s">
        <v>886</v>
      </c>
      <c r="M57" s="38" t="s">
        <v>35</v>
      </c>
      <c r="N57" s="38" t="s">
        <v>34</v>
      </c>
      <c r="O57" s="35">
        <v>279166.24</v>
      </c>
      <c r="P57" s="39">
        <v>0</v>
      </c>
      <c r="Q57" s="279"/>
      <c r="R57" s="279"/>
      <c r="S57" s="280"/>
      <c r="T57" s="281"/>
      <c r="U57" s="282"/>
      <c r="V57" s="283"/>
      <c r="W57" s="30"/>
      <c r="X57" s="280"/>
      <c r="Y57" s="280"/>
      <c r="Z57" s="284"/>
      <c r="AA57" s="284"/>
      <c r="AB57" s="276"/>
      <c r="AC57" s="276"/>
      <c r="AD57" s="276"/>
    </row>
    <row r="58" spans="1:30" s="272" customFormat="1" ht="94.5" customHeight="1">
      <c r="A58" s="40">
        <v>7</v>
      </c>
      <c r="B58" s="36" t="s">
        <v>56</v>
      </c>
      <c r="C58" s="33" t="s">
        <v>55</v>
      </c>
      <c r="D58" s="301" t="s">
        <v>54</v>
      </c>
      <c r="E58" s="111" t="s">
        <v>887</v>
      </c>
      <c r="F58" s="110">
        <v>44456</v>
      </c>
      <c r="G58" s="110">
        <v>44469</v>
      </c>
      <c r="H58" s="32">
        <v>77</v>
      </c>
      <c r="I58" s="35">
        <v>172484</v>
      </c>
      <c r="J58" s="32" t="s">
        <v>33</v>
      </c>
      <c r="K58" s="34">
        <v>2978332.97</v>
      </c>
      <c r="L58" s="33" t="s">
        <v>888</v>
      </c>
      <c r="M58" s="38" t="s">
        <v>35</v>
      </c>
      <c r="N58" s="38" t="s">
        <v>34</v>
      </c>
      <c r="O58" s="35">
        <v>196857.12</v>
      </c>
      <c r="P58" s="39">
        <v>0</v>
      </c>
      <c r="Q58" s="279"/>
      <c r="R58" s="279"/>
      <c r="S58" s="280"/>
      <c r="T58" s="281"/>
      <c r="U58" s="282"/>
      <c r="V58" s="283"/>
      <c r="W58" s="30"/>
      <c r="X58" s="280"/>
      <c r="Y58" s="280"/>
      <c r="Z58" s="284"/>
      <c r="AA58" s="284"/>
      <c r="AB58" s="276"/>
      <c r="AC58" s="276"/>
      <c r="AD58" s="276"/>
    </row>
    <row r="59" spans="1:30" s="272" customFormat="1" ht="94.5" customHeight="1">
      <c r="A59" s="40">
        <v>8</v>
      </c>
      <c r="B59" s="36" t="s">
        <v>827</v>
      </c>
      <c r="C59" s="33" t="s">
        <v>920</v>
      </c>
      <c r="D59" s="301" t="s">
        <v>884</v>
      </c>
      <c r="E59" s="111" t="s">
        <v>921</v>
      </c>
      <c r="F59" s="110">
        <v>44497</v>
      </c>
      <c r="G59" s="110">
        <v>44522</v>
      </c>
      <c r="H59" s="32">
        <v>84</v>
      </c>
      <c r="I59" s="35">
        <v>209385</v>
      </c>
      <c r="J59" s="32" t="s">
        <v>33</v>
      </c>
      <c r="K59" s="34">
        <v>3615513.61</v>
      </c>
      <c r="L59" s="33" t="s">
        <v>922</v>
      </c>
      <c r="M59" s="38" t="s">
        <v>35</v>
      </c>
      <c r="N59" s="38" t="s">
        <v>34</v>
      </c>
      <c r="O59" s="35">
        <v>149000.82</v>
      </c>
      <c r="P59" s="39">
        <v>0</v>
      </c>
      <c r="Q59" s="279"/>
      <c r="R59" s="279"/>
      <c r="S59" s="280"/>
      <c r="T59" s="281"/>
      <c r="U59" s="282"/>
      <c r="V59" s="283"/>
      <c r="W59" s="30"/>
      <c r="X59" s="280"/>
      <c r="Y59" s="280"/>
      <c r="Z59" s="284"/>
      <c r="AA59" s="284"/>
      <c r="AB59" s="276"/>
      <c r="AC59" s="276"/>
      <c r="AD59" s="276"/>
    </row>
    <row r="60" spans="1:30" s="272" customFormat="1" ht="94.5" customHeight="1">
      <c r="A60" s="40">
        <v>9</v>
      </c>
      <c r="B60" s="36" t="s">
        <v>965</v>
      </c>
      <c r="C60" s="33" t="s">
        <v>1</v>
      </c>
      <c r="D60" s="301" t="s">
        <v>923</v>
      </c>
      <c r="E60" s="111" t="s">
        <v>924</v>
      </c>
      <c r="F60" s="110">
        <v>44504</v>
      </c>
      <c r="G60" s="110">
        <v>44515</v>
      </c>
      <c r="H60" s="32">
        <v>60</v>
      </c>
      <c r="I60" s="35">
        <v>1100250</v>
      </c>
      <c r="J60" s="32" t="s">
        <v>925</v>
      </c>
      <c r="K60" s="34">
        <v>1100250</v>
      </c>
      <c r="L60" s="33" t="s">
        <v>926</v>
      </c>
      <c r="M60" s="38" t="s">
        <v>35</v>
      </c>
      <c r="N60" s="38" t="s">
        <v>34</v>
      </c>
      <c r="O60" s="35">
        <v>56634.77</v>
      </c>
      <c r="P60" s="39">
        <v>0</v>
      </c>
      <c r="Q60" s="279"/>
      <c r="R60" s="279"/>
      <c r="S60" s="280"/>
      <c r="T60" s="281"/>
      <c r="U60" s="282"/>
      <c r="V60" s="283"/>
      <c r="W60" s="30"/>
      <c r="X60" s="280"/>
      <c r="Y60" s="280"/>
      <c r="Z60" s="284"/>
      <c r="AA60" s="284"/>
      <c r="AB60" s="276"/>
      <c r="AC60" s="276"/>
      <c r="AD60" s="276"/>
    </row>
    <row r="61" spans="1:30" s="272" customFormat="1" ht="94.5" customHeight="1">
      <c r="A61" s="40">
        <v>10</v>
      </c>
      <c r="B61" s="36" t="s">
        <v>927</v>
      </c>
      <c r="C61" s="33" t="s">
        <v>928</v>
      </c>
      <c r="D61" s="301" t="s">
        <v>929</v>
      </c>
      <c r="E61" s="111" t="s">
        <v>930</v>
      </c>
      <c r="F61" s="110">
        <v>44523</v>
      </c>
      <c r="G61" s="110">
        <v>44531</v>
      </c>
      <c r="H61" s="32">
        <v>60</v>
      </c>
      <c r="I61" s="35">
        <v>16500</v>
      </c>
      <c r="J61" s="32" t="s">
        <v>346</v>
      </c>
      <c r="K61" s="34">
        <v>265650</v>
      </c>
      <c r="L61" s="33" t="s">
        <v>931</v>
      </c>
      <c r="M61" s="38" t="s">
        <v>35</v>
      </c>
      <c r="N61" s="38" t="s">
        <v>34</v>
      </c>
      <c r="O61" s="35">
        <v>15895.4</v>
      </c>
      <c r="P61" s="39">
        <v>0</v>
      </c>
      <c r="Q61" s="279"/>
      <c r="R61" s="279"/>
      <c r="S61" s="280"/>
      <c r="T61" s="281"/>
      <c r="U61" s="282"/>
      <c r="V61" s="283"/>
      <c r="W61" s="30"/>
      <c r="X61" s="280"/>
      <c r="Y61" s="280"/>
      <c r="Z61" s="284"/>
      <c r="AA61" s="284"/>
      <c r="AB61" s="276"/>
      <c r="AC61" s="276"/>
      <c r="AD61" s="276"/>
    </row>
    <row r="62" spans="1:30" s="272" customFormat="1" ht="94.5" customHeight="1">
      <c r="A62" s="288">
        <v>11</v>
      </c>
      <c r="B62" s="325" t="s">
        <v>966</v>
      </c>
      <c r="C62" s="33" t="s">
        <v>42</v>
      </c>
      <c r="D62" s="301" t="s">
        <v>967</v>
      </c>
      <c r="E62" s="326" t="s">
        <v>968</v>
      </c>
      <c r="F62" s="110">
        <v>44600</v>
      </c>
      <c r="G62" s="110">
        <v>44610</v>
      </c>
      <c r="H62" s="32">
        <v>58</v>
      </c>
      <c r="I62" s="35">
        <v>112869</v>
      </c>
      <c r="J62" s="32" t="s">
        <v>33</v>
      </c>
      <c r="K62" s="56">
        <v>1948942.88</v>
      </c>
      <c r="L62" s="33" t="s">
        <v>969</v>
      </c>
      <c r="M62" s="38" t="s">
        <v>35</v>
      </c>
      <c r="N62" s="38" t="s">
        <v>34</v>
      </c>
      <c r="O62" s="34">
        <v>87332.43</v>
      </c>
      <c r="P62" s="31">
        <v>0</v>
      </c>
      <c r="Q62" s="279"/>
      <c r="R62" s="279"/>
      <c r="S62" s="280"/>
      <c r="T62" s="281"/>
      <c r="U62" s="282"/>
      <c r="V62" s="283"/>
      <c r="W62" s="30"/>
      <c r="X62" s="280"/>
      <c r="Y62" s="280"/>
      <c r="Z62" s="284"/>
      <c r="AA62" s="284"/>
      <c r="AB62" s="276"/>
      <c r="AC62" s="276"/>
      <c r="AD62" s="276"/>
    </row>
    <row r="63" spans="1:30" s="272" customFormat="1" ht="94.5" customHeight="1">
      <c r="A63" s="288">
        <v>12</v>
      </c>
      <c r="B63" s="325" t="s">
        <v>970</v>
      </c>
      <c r="C63" s="33" t="s">
        <v>971</v>
      </c>
      <c r="D63" s="301" t="s">
        <v>972</v>
      </c>
      <c r="E63" s="326" t="s">
        <v>973</v>
      </c>
      <c r="F63" s="110">
        <v>44602</v>
      </c>
      <c r="G63" s="110">
        <v>44613</v>
      </c>
      <c r="H63" s="32">
        <v>60</v>
      </c>
      <c r="I63" s="35">
        <v>68798.7</v>
      </c>
      <c r="J63" s="32" t="s">
        <v>33</v>
      </c>
      <c r="K63" s="56">
        <v>1187967.79</v>
      </c>
      <c r="L63" s="33" t="s">
        <v>969</v>
      </c>
      <c r="M63" s="38" t="s">
        <v>35</v>
      </c>
      <c r="N63" s="38" t="s">
        <v>34</v>
      </c>
      <c r="O63" s="34">
        <v>52955.87</v>
      </c>
      <c r="P63" s="31">
        <v>0</v>
      </c>
      <c r="Q63" s="279"/>
      <c r="R63" s="279"/>
      <c r="S63" s="280"/>
      <c r="T63" s="281"/>
      <c r="U63" s="282"/>
      <c r="V63" s="283"/>
      <c r="W63" s="30"/>
      <c r="X63" s="280"/>
      <c r="Y63" s="280"/>
      <c r="Z63" s="284"/>
      <c r="AA63" s="284"/>
      <c r="AB63" s="276"/>
      <c r="AC63" s="276"/>
      <c r="AD63" s="276"/>
    </row>
    <row r="64" spans="1:30" s="272" customFormat="1" ht="94.5" customHeight="1">
      <c r="A64" s="288">
        <v>13</v>
      </c>
      <c r="B64" s="327" t="s">
        <v>974</v>
      </c>
      <c r="C64" s="33" t="s">
        <v>971</v>
      </c>
      <c r="D64" s="301" t="s">
        <v>975</v>
      </c>
      <c r="E64" s="326" t="s">
        <v>976</v>
      </c>
      <c r="F64" s="110">
        <v>44616</v>
      </c>
      <c r="G64" s="110">
        <v>44669</v>
      </c>
      <c r="H64" s="32">
        <v>58</v>
      </c>
      <c r="I64" s="35">
        <v>231427</v>
      </c>
      <c r="J64" s="32" t="s">
        <v>33</v>
      </c>
      <c r="K64" s="328">
        <v>3996119.44</v>
      </c>
      <c r="L64" s="33" t="s">
        <v>977</v>
      </c>
      <c r="M64" s="38" t="s">
        <v>35</v>
      </c>
      <c r="N64" s="38" t="s">
        <v>34</v>
      </c>
      <c r="O64" s="34">
        <v>132854.76</v>
      </c>
      <c r="P64" s="31">
        <v>0</v>
      </c>
      <c r="Q64" s="279"/>
      <c r="R64" s="279"/>
      <c r="S64" s="280"/>
      <c r="T64" s="281"/>
      <c r="U64" s="282"/>
      <c r="V64" s="283"/>
      <c r="W64" s="30"/>
      <c r="X64" s="280"/>
      <c r="Y64" s="280"/>
      <c r="Z64" s="284"/>
      <c r="AA64" s="284"/>
      <c r="AB64" s="276"/>
      <c r="AC64" s="276"/>
      <c r="AD64" s="276"/>
    </row>
    <row r="65" spans="1:30" s="272" customFormat="1" ht="94.5" customHeight="1">
      <c r="A65" s="288">
        <v>14</v>
      </c>
      <c r="B65" s="327" t="s">
        <v>978</v>
      </c>
      <c r="C65" s="33" t="s">
        <v>48</v>
      </c>
      <c r="D65" s="301" t="s">
        <v>979</v>
      </c>
      <c r="E65" s="111" t="s">
        <v>980</v>
      </c>
      <c r="F65" s="110">
        <v>44636</v>
      </c>
      <c r="G65" s="110">
        <v>44659</v>
      </c>
      <c r="H65" s="32">
        <v>54</v>
      </c>
      <c r="I65" s="35">
        <v>108760</v>
      </c>
      <c r="J65" s="32" t="s">
        <v>981</v>
      </c>
      <c r="K65" s="328">
        <v>1751036</v>
      </c>
      <c r="L65" s="33" t="s">
        <v>982</v>
      </c>
      <c r="M65" s="38" t="s">
        <v>35</v>
      </c>
      <c r="N65" s="38" t="s">
        <v>34</v>
      </c>
      <c r="O65" s="34">
        <v>61705.68</v>
      </c>
      <c r="P65" s="31">
        <v>0</v>
      </c>
      <c r="Q65" s="279"/>
      <c r="R65" s="279"/>
      <c r="S65" s="280"/>
      <c r="T65" s="281"/>
      <c r="U65" s="282"/>
      <c r="V65" s="283"/>
      <c r="W65" s="30"/>
      <c r="X65" s="280"/>
      <c r="Y65" s="280"/>
      <c r="Z65" s="284"/>
      <c r="AA65" s="284"/>
      <c r="AB65" s="276"/>
      <c r="AC65" s="276"/>
      <c r="AD65" s="276"/>
    </row>
    <row r="66" spans="1:30" s="272" customFormat="1" ht="94.5" customHeight="1">
      <c r="A66" s="288">
        <v>15</v>
      </c>
      <c r="B66" s="40" t="s">
        <v>56</v>
      </c>
      <c r="C66" s="33" t="s">
        <v>55</v>
      </c>
      <c r="D66" s="301" t="s">
        <v>54</v>
      </c>
      <c r="E66" s="111" t="s">
        <v>1016</v>
      </c>
      <c r="F66" s="110">
        <v>44655</v>
      </c>
      <c r="G66" s="110">
        <v>44664</v>
      </c>
      <c r="H66" s="32">
        <v>57</v>
      </c>
      <c r="I66" s="35">
        <v>188596</v>
      </c>
      <c r="J66" s="32" t="s">
        <v>33</v>
      </c>
      <c r="K66" s="328">
        <v>3256543.71</v>
      </c>
      <c r="L66" s="33" t="s">
        <v>1017</v>
      </c>
      <c r="M66" s="38" t="s">
        <v>35</v>
      </c>
      <c r="N66" s="38" t="s">
        <v>34</v>
      </c>
      <c r="O66" s="34">
        <v>101850.08</v>
      </c>
      <c r="P66" s="31">
        <v>0</v>
      </c>
      <c r="Q66" s="279"/>
      <c r="R66" s="279"/>
      <c r="S66" s="280"/>
      <c r="T66" s="281"/>
      <c r="U66" s="282"/>
      <c r="V66" s="283"/>
      <c r="W66" s="30"/>
      <c r="X66" s="280"/>
      <c r="Y66" s="280"/>
      <c r="Z66" s="284"/>
      <c r="AA66" s="284"/>
      <c r="AB66" s="276"/>
      <c r="AC66" s="276"/>
      <c r="AD66" s="276"/>
    </row>
    <row r="67" spans="1:30" s="272" customFormat="1" ht="94.5" customHeight="1">
      <c r="A67" s="288">
        <v>16</v>
      </c>
      <c r="B67" s="40" t="s">
        <v>1018</v>
      </c>
      <c r="C67" s="33" t="s">
        <v>48</v>
      </c>
      <c r="D67" s="301" t="s">
        <v>1019</v>
      </c>
      <c r="E67" s="111" t="s">
        <v>1020</v>
      </c>
      <c r="F67" s="110">
        <v>44656</v>
      </c>
      <c r="G67" s="110">
        <v>44663</v>
      </c>
      <c r="H67" s="32">
        <v>60</v>
      </c>
      <c r="I67" s="35">
        <v>600000</v>
      </c>
      <c r="J67" s="32" t="s">
        <v>33</v>
      </c>
      <c r="K67" s="328">
        <v>10360380</v>
      </c>
      <c r="L67" s="336" t="s">
        <v>1021</v>
      </c>
      <c r="M67" s="38" t="s">
        <v>35</v>
      </c>
      <c r="N67" s="38" t="s">
        <v>34</v>
      </c>
      <c r="O67" s="34">
        <v>374644.99</v>
      </c>
      <c r="P67" s="31">
        <v>0</v>
      </c>
      <c r="Q67" s="279"/>
      <c r="R67" s="279"/>
      <c r="S67" s="280"/>
      <c r="T67" s="281"/>
      <c r="U67" s="282"/>
      <c r="V67" s="283"/>
      <c r="W67" s="30"/>
      <c r="X67" s="280"/>
      <c r="Y67" s="280"/>
      <c r="Z67" s="284"/>
      <c r="AA67" s="284"/>
      <c r="AB67" s="276"/>
      <c r="AC67" s="276"/>
      <c r="AD67" s="276"/>
    </row>
    <row r="68" spans="1:30" s="272" customFormat="1" ht="94.5" customHeight="1">
      <c r="A68" s="288">
        <v>17</v>
      </c>
      <c r="B68" s="40" t="s">
        <v>172</v>
      </c>
      <c r="C68" s="33" t="s">
        <v>1022</v>
      </c>
      <c r="D68" s="301" t="s">
        <v>975</v>
      </c>
      <c r="E68" s="111" t="s">
        <v>1023</v>
      </c>
      <c r="F68" s="110">
        <v>44662</v>
      </c>
      <c r="G68" s="110">
        <v>44671</v>
      </c>
      <c r="H68" s="32">
        <v>56</v>
      </c>
      <c r="I68" s="35">
        <v>574159</v>
      </c>
      <c r="J68" s="32" t="s">
        <v>33</v>
      </c>
      <c r="K68" s="328">
        <v>9914175.6999999993</v>
      </c>
      <c r="L68" s="33" t="s">
        <v>1024</v>
      </c>
      <c r="M68" s="38" t="s">
        <v>35</v>
      </c>
      <c r="N68" s="38" t="s">
        <v>34</v>
      </c>
      <c r="O68" s="34">
        <v>255903.48</v>
      </c>
      <c r="P68" s="31">
        <v>0</v>
      </c>
      <c r="Q68" s="279"/>
      <c r="R68" s="279"/>
      <c r="S68" s="280"/>
      <c r="T68" s="281"/>
      <c r="U68" s="282"/>
      <c r="V68" s="283"/>
      <c r="W68" s="30"/>
      <c r="X68" s="280"/>
      <c r="Y68" s="280"/>
      <c r="Z68" s="284"/>
      <c r="AA68" s="284"/>
      <c r="AB68" s="276"/>
      <c r="AC68" s="276"/>
      <c r="AD68" s="276"/>
    </row>
    <row r="69" spans="1:30" s="272" customFormat="1" ht="94.5" customHeight="1">
      <c r="A69" s="288">
        <v>18</v>
      </c>
      <c r="B69" s="288" t="s">
        <v>1049</v>
      </c>
      <c r="C69" s="33" t="s">
        <v>1050</v>
      </c>
      <c r="D69" s="301" t="s">
        <v>1051</v>
      </c>
      <c r="E69" s="111" t="s">
        <v>1052</v>
      </c>
      <c r="F69" s="110">
        <v>44756</v>
      </c>
      <c r="G69" s="110">
        <v>44770</v>
      </c>
      <c r="H69" s="32">
        <v>60</v>
      </c>
      <c r="I69" s="35">
        <v>1026629.64</v>
      </c>
      <c r="J69" s="32" t="s">
        <v>1053</v>
      </c>
      <c r="K69" s="328">
        <v>1026629.64</v>
      </c>
      <c r="L69" s="33" t="s">
        <v>1054</v>
      </c>
      <c r="M69" s="38" t="s">
        <v>35</v>
      </c>
      <c r="N69" s="38" t="s">
        <v>34</v>
      </c>
      <c r="O69" s="34">
        <v>20551.830000000002</v>
      </c>
      <c r="P69" s="31">
        <v>0</v>
      </c>
      <c r="Q69" s="279"/>
      <c r="R69" s="279"/>
      <c r="S69" s="280"/>
      <c r="T69" s="281"/>
      <c r="U69" s="282"/>
      <c r="V69" s="283"/>
      <c r="W69" s="30"/>
      <c r="X69" s="280"/>
      <c r="Y69" s="280"/>
      <c r="Z69" s="284"/>
      <c r="AA69" s="284"/>
      <c r="AB69" s="276"/>
      <c r="AC69" s="276"/>
      <c r="AD69" s="276"/>
    </row>
    <row r="70" spans="1:30" s="272" customFormat="1" ht="94.5" customHeight="1">
      <c r="A70" s="288">
        <v>19</v>
      </c>
      <c r="B70" s="36" t="s">
        <v>56</v>
      </c>
      <c r="C70" s="33" t="s">
        <v>55</v>
      </c>
      <c r="D70" s="300" t="s">
        <v>54</v>
      </c>
      <c r="E70" s="111" t="s">
        <v>1094</v>
      </c>
      <c r="F70" s="110">
        <v>44832</v>
      </c>
      <c r="G70" s="110">
        <v>44845</v>
      </c>
      <c r="H70" s="32">
        <v>83</v>
      </c>
      <c r="I70" s="35">
        <v>1040000</v>
      </c>
      <c r="J70" s="32" t="s">
        <v>1053</v>
      </c>
      <c r="K70" s="328">
        <v>1040000</v>
      </c>
      <c r="L70" s="33" t="s">
        <v>1095</v>
      </c>
      <c r="M70" s="38" t="s">
        <v>35</v>
      </c>
      <c r="N70" s="38" t="s">
        <v>34</v>
      </c>
      <c r="O70" s="34">
        <v>8478.42</v>
      </c>
      <c r="P70" s="31">
        <v>0</v>
      </c>
      <c r="Q70" s="279"/>
      <c r="R70" s="279"/>
      <c r="S70" s="280"/>
      <c r="T70" s="281"/>
      <c r="U70" s="282"/>
      <c r="V70" s="283"/>
      <c r="W70" s="30"/>
      <c r="X70" s="280"/>
      <c r="Y70" s="280"/>
      <c r="Z70" s="284"/>
      <c r="AA70" s="284"/>
      <c r="AB70" s="276"/>
      <c r="AC70" s="276"/>
      <c r="AD70" s="276"/>
    </row>
    <row r="71" spans="1:30" s="272" customFormat="1" ht="94.5" customHeight="1">
      <c r="A71" s="288">
        <v>20</v>
      </c>
      <c r="B71" s="288" t="s">
        <v>1096</v>
      </c>
      <c r="C71" s="33" t="s">
        <v>1</v>
      </c>
      <c r="D71" s="301" t="s">
        <v>1097</v>
      </c>
      <c r="E71" s="111" t="s">
        <v>1098</v>
      </c>
      <c r="F71" s="110">
        <v>44845</v>
      </c>
      <c r="G71" s="110">
        <v>44854</v>
      </c>
      <c r="H71" s="32">
        <v>24</v>
      </c>
      <c r="I71" s="35">
        <v>247140</v>
      </c>
      <c r="J71" s="32" t="s">
        <v>1053</v>
      </c>
      <c r="K71" s="328">
        <v>247140</v>
      </c>
      <c r="L71" s="33" t="s">
        <v>1099</v>
      </c>
      <c r="M71" s="378">
        <v>0.11</v>
      </c>
      <c r="N71" s="378">
        <v>0.05</v>
      </c>
      <c r="O71" s="34">
        <v>1181.6099999999999</v>
      </c>
      <c r="P71" s="31">
        <v>0</v>
      </c>
      <c r="Q71" s="279"/>
      <c r="R71" s="279"/>
      <c r="S71" s="280"/>
      <c r="T71" s="281"/>
      <c r="U71" s="282"/>
      <c r="V71" s="283"/>
      <c r="W71" s="30"/>
      <c r="X71" s="280"/>
      <c r="Y71" s="280"/>
      <c r="Z71" s="284"/>
      <c r="AA71" s="284"/>
      <c r="AB71" s="276"/>
      <c r="AC71" s="276"/>
      <c r="AD71" s="276"/>
    </row>
    <row r="72" spans="1:30" s="272" customFormat="1" ht="94.5" customHeight="1">
      <c r="A72" s="288">
        <v>21</v>
      </c>
      <c r="B72" s="288" t="s">
        <v>1100</v>
      </c>
      <c r="C72" s="33" t="s">
        <v>971</v>
      </c>
      <c r="D72" s="301" t="s">
        <v>975</v>
      </c>
      <c r="E72" s="326" t="s">
        <v>1101</v>
      </c>
      <c r="F72" s="110" t="s">
        <v>1102</v>
      </c>
      <c r="G72" s="110"/>
      <c r="H72" s="32">
        <v>60</v>
      </c>
      <c r="I72" s="35">
        <v>60198</v>
      </c>
      <c r="J72" s="32" t="s">
        <v>33</v>
      </c>
      <c r="K72" s="328">
        <v>1039456.93</v>
      </c>
      <c r="L72" s="33" t="s">
        <v>1103</v>
      </c>
      <c r="M72" s="38" t="s">
        <v>35</v>
      </c>
      <c r="N72" s="38" t="s">
        <v>34</v>
      </c>
      <c r="O72" s="34">
        <v>0</v>
      </c>
      <c r="P72" s="31">
        <v>0</v>
      </c>
      <c r="Q72" s="279"/>
      <c r="R72" s="279"/>
      <c r="S72" s="280"/>
      <c r="T72" s="281"/>
      <c r="U72" s="282"/>
      <c r="V72" s="283"/>
      <c r="W72" s="30"/>
      <c r="X72" s="280"/>
      <c r="Y72" s="280"/>
      <c r="Z72" s="284"/>
      <c r="AA72" s="284"/>
      <c r="AB72" s="276"/>
      <c r="AC72" s="276"/>
      <c r="AD72" s="276"/>
    </row>
    <row r="73" spans="1:30" s="25" customFormat="1" ht="19.5" customHeight="1">
      <c r="A73" s="473">
        <f>A72</f>
        <v>21</v>
      </c>
      <c r="B73" s="478" t="s">
        <v>0</v>
      </c>
      <c r="C73" s="29"/>
      <c r="D73" s="298"/>
      <c r="E73" s="29"/>
      <c r="F73" s="29"/>
      <c r="G73" s="365"/>
      <c r="H73" s="365"/>
      <c r="I73" s="28">
        <f>I54+I57+I58+I59+I62+I63+I64+I66+I67+I68+I72</f>
        <v>2529579.7000000002</v>
      </c>
      <c r="J73" s="365" t="s">
        <v>33</v>
      </c>
      <c r="K73" s="468">
        <f>SUM(K52:K72)</f>
        <v>68214258.939999998</v>
      </c>
      <c r="L73" s="365"/>
      <c r="M73" s="365"/>
      <c r="N73" s="302"/>
      <c r="O73" s="483">
        <f>SUM(O52:O72)</f>
        <v>3542922.41</v>
      </c>
      <c r="P73" s="483">
        <f>SUM(P52:P72)</f>
        <v>0</v>
      </c>
    </row>
    <row r="74" spans="1:30" s="25" customFormat="1" ht="21.75" customHeight="1">
      <c r="A74" s="477"/>
      <c r="B74" s="479"/>
      <c r="C74" s="29"/>
      <c r="D74" s="298"/>
      <c r="E74" s="29"/>
      <c r="F74" s="29"/>
      <c r="G74" s="365"/>
      <c r="H74" s="365"/>
      <c r="I74" s="28">
        <f>I56+I55+I53+I52+I61+I65</f>
        <v>1311877.5</v>
      </c>
      <c r="J74" s="365" t="s">
        <v>32</v>
      </c>
      <c r="K74" s="481"/>
      <c r="L74" s="365"/>
      <c r="M74" s="365"/>
      <c r="N74" s="303"/>
      <c r="O74" s="484"/>
      <c r="P74" s="484"/>
    </row>
    <row r="75" spans="1:30" s="25" customFormat="1" ht="21.75" customHeight="1">
      <c r="A75" s="469"/>
      <c r="B75" s="480"/>
      <c r="C75" s="29"/>
      <c r="D75" s="298"/>
      <c r="E75" s="29"/>
      <c r="F75" s="29"/>
      <c r="G75" s="365"/>
      <c r="H75" s="365"/>
      <c r="I75" s="28">
        <f>I60+I69+I70+I71</f>
        <v>3414019.64</v>
      </c>
      <c r="J75" s="365" t="s">
        <v>925</v>
      </c>
      <c r="K75" s="482"/>
      <c r="L75" s="365"/>
      <c r="M75" s="365"/>
      <c r="N75" s="304"/>
      <c r="O75" s="485"/>
      <c r="P75" s="485"/>
    </row>
    <row r="76" spans="1:30" s="25" customFormat="1" ht="19.5" customHeight="1">
      <c r="A76" s="486">
        <f>A25+A49+A73</f>
        <v>56</v>
      </c>
      <c r="B76" s="489" t="s">
        <v>0</v>
      </c>
      <c r="C76" s="27"/>
      <c r="D76" s="305"/>
      <c r="E76" s="27"/>
      <c r="F76" s="27"/>
      <c r="G76" s="368"/>
      <c r="H76" s="368"/>
      <c r="I76" s="26">
        <f>I25+I49+I73</f>
        <v>5222113.7</v>
      </c>
      <c r="J76" s="368" t="s">
        <v>33</v>
      </c>
      <c r="K76" s="492">
        <f>K25+K49+K73</f>
        <v>242933361.44</v>
      </c>
      <c r="L76" s="368"/>
      <c r="M76" s="368"/>
      <c r="N76" s="474"/>
      <c r="O76" s="474">
        <f>O25+O49+O73</f>
        <v>7967768.9299999997</v>
      </c>
      <c r="P76" s="474">
        <f>P25+P49+P73</f>
        <v>0</v>
      </c>
    </row>
    <row r="77" spans="1:30" s="25" customFormat="1" ht="21.75" customHeight="1">
      <c r="A77" s="487"/>
      <c r="B77" s="490"/>
      <c r="C77" s="27"/>
      <c r="D77" s="305"/>
      <c r="E77" s="27"/>
      <c r="F77" s="27"/>
      <c r="G77" s="368"/>
      <c r="H77" s="368"/>
      <c r="I77" s="26">
        <f>I26+I50+I74</f>
        <v>9276244.5899999999</v>
      </c>
      <c r="J77" s="368" t="s">
        <v>32</v>
      </c>
      <c r="K77" s="493"/>
      <c r="L77" s="368"/>
      <c r="M77" s="368"/>
      <c r="N77" s="475"/>
      <c r="O77" s="475"/>
      <c r="P77" s="475"/>
      <c r="R77" s="324"/>
    </row>
    <row r="78" spans="1:30" s="25" customFormat="1" ht="21.75" customHeight="1">
      <c r="A78" s="488"/>
      <c r="B78" s="491"/>
      <c r="C78" s="27"/>
      <c r="D78" s="305"/>
      <c r="E78" s="27"/>
      <c r="F78" s="27"/>
      <c r="G78" s="368"/>
      <c r="H78" s="368"/>
      <c r="I78" s="26">
        <f>I75</f>
        <v>3414019.64</v>
      </c>
      <c r="J78" s="368" t="s">
        <v>925</v>
      </c>
      <c r="K78" s="494"/>
      <c r="L78" s="368"/>
      <c r="M78" s="368"/>
      <c r="N78" s="476"/>
      <c r="O78" s="476"/>
      <c r="P78" s="476"/>
      <c r="R78" s="324"/>
    </row>
    <row r="79" spans="1:30" s="272" customFormat="1">
      <c r="D79" s="296"/>
      <c r="H79" s="273"/>
      <c r="K79" s="273"/>
      <c r="N79" s="272" t="s">
        <v>983</v>
      </c>
    </row>
    <row r="80" spans="1:30" s="272" customFormat="1">
      <c r="D80" s="296"/>
      <c r="H80" s="273"/>
      <c r="K80" s="273"/>
      <c r="N80" s="272" t="s">
        <v>984</v>
      </c>
      <c r="O80" s="307">
        <v>1325165.57</v>
      </c>
    </row>
    <row r="81" spans="4:15" s="272" customFormat="1">
      <c r="D81" s="296"/>
      <c r="H81" s="273"/>
      <c r="K81" s="273"/>
      <c r="N81" s="272" t="s">
        <v>985</v>
      </c>
      <c r="O81" s="307">
        <f>O76-O80</f>
        <v>6642603.3599999994</v>
      </c>
    </row>
    <row r="82" spans="4:15">
      <c r="O82" s="293"/>
    </row>
  </sheetData>
  <mergeCells count="36">
    <mergeCell ref="P76:P78"/>
    <mergeCell ref="A51:P51"/>
    <mergeCell ref="A73:A75"/>
    <mergeCell ref="B73:B75"/>
    <mergeCell ref="K73:K75"/>
    <mergeCell ref="O73:O75"/>
    <mergeCell ref="P73:P75"/>
    <mergeCell ref="A76:A78"/>
    <mergeCell ref="B76:B78"/>
    <mergeCell ref="K76:K78"/>
    <mergeCell ref="N76:N78"/>
    <mergeCell ref="O76:O78"/>
    <mergeCell ref="A27:P27"/>
    <mergeCell ref="A49:A50"/>
    <mergeCell ref="B49:B50"/>
    <mergeCell ref="K49:K50"/>
    <mergeCell ref="L49:L50"/>
    <mergeCell ref="M49:M50"/>
    <mergeCell ref="N49:N50"/>
    <mergeCell ref="O49:O50"/>
    <mergeCell ref="P49:P50"/>
    <mergeCell ref="A10:P10"/>
    <mergeCell ref="A25:A26"/>
    <mergeCell ref="B25:B26"/>
    <mergeCell ref="K25:K26"/>
    <mergeCell ref="N25:N26"/>
    <mergeCell ref="O25:O26"/>
    <mergeCell ref="P25:P26"/>
    <mergeCell ref="N1:P1"/>
    <mergeCell ref="A4:P4"/>
    <mergeCell ref="G5:K5"/>
    <mergeCell ref="A7:A8"/>
    <mergeCell ref="B7:D7"/>
    <mergeCell ref="E7:N7"/>
    <mergeCell ref="O7:O8"/>
    <mergeCell ref="P7:P8"/>
  </mergeCells>
  <pageMargins left="0.23622047244094491" right="0.23622047244094491" top="0.55118110236220474" bottom="0.55118110236220474" header="0" footer="0"/>
  <pageSetup paperSize="9" scale="64" orientation="landscape" r:id="rId1"/>
  <rowBreaks count="2" manualBreakCount="2">
    <brk id="26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view="pageBreakPreview" zoomScale="80" zoomScaleNormal="80" zoomScaleSheetLayoutView="80" workbookViewId="0">
      <selection activeCell="A10" sqref="A10:N10"/>
    </sheetView>
  </sheetViews>
  <sheetFormatPr defaultRowHeight="15"/>
  <cols>
    <col min="1" max="1" width="4.7109375" style="291" customWidth="1"/>
    <col min="2" max="2" width="18.28515625" style="291" customWidth="1"/>
    <col min="3" max="3" width="16.42578125" style="291" customWidth="1"/>
    <col min="4" max="4" width="18" style="306" customWidth="1"/>
    <col min="5" max="5" width="9.85546875" style="291" customWidth="1"/>
    <col min="6" max="6" width="12.5703125" style="291" customWidth="1"/>
    <col min="7" max="7" width="11.5703125" style="291" customWidth="1"/>
    <col min="8" max="8" width="10.42578125" style="292" customWidth="1"/>
    <col min="9" max="9" width="15.42578125" style="292" customWidth="1"/>
    <col min="10" max="10" width="17.5703125" style="291" customWidth="1"/>
    <col min="11" max="11" width="9.140625" style="291"/>
    <col min="12" max="12" width="12.28515625" style="291" customWidth="1"/>
    <col min="13" max="13" width="17.5703125" style="291" customWidth="1"/>
    <col min="14" max="14" width="17.7109375" style="291" customWidth="1"/>
    <col min="15" max="16384" width="9.140625" style="291"/>
  </cols>
  <sheetData>
    <row r="1" spans="1:19" s="272" customFormat="1" ht="15.75" customHeight="1">
      <c r="D1" s="296"/>
      <c r="H1" s="273"/>
      <c r="I1" s="273"/>
      <c r="M1" s="499" t="s">
        <v>1030</v>
      </c>
      <c r="N1" s="499"/>
      <c r="O1" s="349"/>
      <c r="P1" s="349"/>
      <c r="Q1" s="349"/>
      <c r="R1" s="349"/>
    </row>
    <row r="2" spans="1:19" s="272" customFormat="1">
      <c r="D2" s="296"/>
      <c r="H2" s="273"/>
      <c r="I2" s="273"/>
    </row>
    <row r="3" spans="1:19" s="272" customFormat="1" ht="15.75">
      <c r="B3" s="274"/>
      <c r="C3" s="274"/>
      <c r="D3" s="297"/>
      <c r="E3" s="274"/>
      <c r="F3" s="274"/>
      <c r="G3" s="341" t="s">
        <v>115</v>
      </c>
      <c r="H3" s="273"/>
      <c r="I3" s="275"/>
      <c r="J3" s="274"/>
      <c r="K3" s="274"/>
      <c r="L3" s="274"/>
      <c r="M3" s="274"/>
    </row>
    <row r="4" spans="1:19" s="272" customFormat="1" ht="15.75">
      <c r="A4" s="461" t="s">
        <v>1055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</row>
    <row r="5" spans="1:19" s="272" customFormat="1" ht="15.75">
      <c r="D5" s="296"/>
      <c r="F5" s="462" t="s">
        <v>1105</v>
      </c>
      <c r="G5" s="462"/>
      <c r="H5" s="462"/>
      <c r="I5" s="462"/>
      <c r="J5" s="462"/>
    </row>
    <row r="6" spans="1:19" s="272" customFormat="1">
      <c r="D6" s="296"/>
      <c r="H6" s="273"/>
      <c r="I6" s="273"/>
      <c r="P6" s="276"/>
      <c r="Q6" s="276"/>
      <c r="R6" s="276"/>
    </row>
    <row r="7" spans="1:19" s="272" customFormat="1" ht="23.25" customHeight="1">
      <c r="A7" s="463" t="s">
        <v>114</v>
      </c>
      <c r="B7" s="463" t="s">
        <v>113</v>
      </c>
      <c r="C7" s="463"/>
      <c r="D7" s="463"/>
      <c r="E7" s="463" t="s">
        <v>112</v>
      </c>
      <c r="F7" s="463"/>
      <c r="G7" s="463"/>
      <c r="H7" s="463"/>
      <c r="I7" s="463"/>
      <c r="J7" s="463"/>
      <c r="K7" s="463"/>
      <c r="L7" s="463"/>
      <c r="M7" s="463" t="s">
        <v>111</v>
      </c>
      <c r="N7" s="463" t="s">
        <v>902</v>
      </c>
      <c r="P7" s="276"/>
      <c r="Q7" s="276"/>
      <c r="R7" s="276"/>
    </row>
    <row r="8" spans="1:19" s="272" customFormat="1" ht="119.25" customHeight="1">
      <c r="A8" s="463"/>
      <c r="B8" s="342" t="s">
        <v>110</v>
      </c>
      <c r="C8" s="342" t="s">
        <v>109</v>
      </c>
      <c r="D8" s="342" t="s">
        <v>108</v>
      </c>
      <c r="E8" s="342" t="s">
        <v>107</v>
      </c>
      <c r="F8" s="342" t="s">
        <v>106</v>
      </c>
      <c r="G8" s="342" t="s">
        <v>105</v>
      </c>
      <c r="H8" s="342" t="s">
        <v>104</v>
      </c>
      <c r="I8" s="342" t="s">
        <v>101</v>
      </c>
      <c r="J8" s="342" t="s">
        <v>100</v>
      </c>
      <c r="K8" s="342" t="s">
        <v>99</v>
      </c>
      <c r="L8" s="342" t="s">
        <v>1025</v>
      </c>
      <c r="M8" s="463"/>
      <c r="N8" s="463"/>
      <c r="P8" s="276"/>
      <c r="Q8" s="277"/>
      <c r="R8" s="276"/>
    </row>
    <row r="9" spans="1:19" s="272" customFormat="1">
      <c r="A9" s="278">
        <v>1</v>
      </c>
      <c r="B9" s="342">
        <v>2</v>
      </c>
      <c r="C9" s="342">
        <v>3</v>
      </c>
      <c r="D9" s="342">
        <v>4</v>
      </c>
      <c r="E9" s="342">
        <v>5</v>
      </c>
      <c r="F9" s="342">
        <v>6</v>
      </c>
      <c r="G9" s="342">
        <v>7</v>
      </c>
      <c r="H9" s="342">
        <v>8</v>
      </c>
      <c r="I9" s="342">
        <v>11</v>
      </c>
      <c r="J9" s="342">
        <v>12</v>
      </c>
      <c r="K9" s="342">
        <v>13</v>
      </c>
      <c r="L9" s="342">
        <v>14</v>
      </c>
      <c r="M9" s="342">
        <v>15</v>
      </c>
      <c r="N9" s="342">
        <v>16</v>
      </c>
    </row>
    <row r="10" spans="1:19" ht="18.75" customHeight="1">
      <c r="A10" s="464" t="s">
        <v>97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</row>
    <row r="11" spans="1:19" s="272" customFormat="1" ht="141" customHeight="1">
      <c r="A11" s="40">
        <v>1</v>
      </c>
      <c r="B11" s="40" t="s">
        <v>932</v>
      </c>
      <c r="C11" s="33" t="s">
        <v>933</v>
      </c>
      <c r="D11" s="43" t="s">
        <v>934</v>
      </c>
      <c r="E11" s="32">
        <v>2133</v>
      </c>
      <c r="F11" s="41">
        <v>44526</v>
      </c>
      <c r="G11" s="41">
        <v>44554</v>
      </c>
      <c r="H11" s="32">
        <v>60</v>
      </c>
      <c r="I11" s="35">
        <v>4900000</v>
      </c>
      <c r="J11" s="33" t="s">
        <v>935</v>
      </c>
      <c r="K11" s="32" t="s">
        <v>35</v>
      </c>
      <c r="L11" s="37">
        <v>0.01</v>
      </c>
      <c r="M11" s="35">
        <v>80800.7</v>
      </c>
      <c r="N11" s="39">
        <v>0</v>
      </c>
      <c r="O11" s="272" t="s">
        <v>1056</v>
      </c>
      <c r="S11" s="348"/>
    </row>
    <row r="12" spans="1:19" s="25" customFormat="1" ht="19.5" customHeight="1">
      <c r="A12" s="495">
        <f>A11</f>
        <v>1</v>
      </c>
      <c r="B12" s="496" t="s">
        <v>0</v>
      </c>
      <c r="C12" s="27"/>
      <c r="D12" s="305"/>
      <c r="E12" s="27"/>
      <c r="F12" s="27"/>
      <c r="G12" s="343"/>
      <c r="H12" s="343"/>
      <c r="I12" s="492">
        <f>SUM(I11:I11)</f>
        <v>4900000</v>
      </c>
      <c r="J12" s="343"/>
      <c r="K12" s="486"/>
      <c r="L12" s="497"/>
      <c r="M12" s="498">
        <f>SUM(M11:M11)</f>
        <v>80800.7</v>
      </c>
      <c r="N12" s="498">
        <f>SUM(N11:N11)</f>
        <v>0</v>
      </c>
    </row>
    <row r="13" spans="1:19" s="25" customFormat="1" ht="21.75" customHeight="1">
      <c r="A13" s="495"/>
      <c r="B13" s="496"/>
      <c r="C13" s="27"/>
      <c r="D13" s="305"/>
      <c r="E13" s="27"/>
      <c r="F13" s="27"/>
      <c r="G13" s="343"/>
      <c r="H13" s="343"/>
      <c r="I13" s="488"/>
      <c r="J13" s="343"/>
      <c r="K13" s="488"/>
      <c r="L13" s="497"/>
      <c r="M13" s="498"/>
      <c r="N13" s="498"/>
    </row>
    <row r="15" spans="1:19" ht="15.75">
      <c r="I15" s="350">
        <f>I11/N16</f>
        <v>289916.8116250725</v>
      </c>
      <c r="J15" s="351" t="s">
        <v>33</v>
      </c>
      <c r="M15" s="339" t="s">
        <v>1113</v>
      </c>
      <c r="N15" s="9"/>
    </row>
    <row r="16" spans="1:19" ht="15.75">
      <c r="M16" s="339" t="s">
        <v>1110</v>
      </c>
      <c r="N16" s="6">
        <v>16.901399999999999</v>
      </c>
    </row>
    <row r="17" spans="13:13">
      <c r="M17" s="293"/>
    </row>
  </sheetData>
  <mergeCells count="16">
    <mergeCell ref="M1:N1"/>
    <mergeCell ref="A4:N4"/>
    <mergeCell ref="F5:J5"/>
    <mergeCell ref="A7:A8"/>
    <mergeCell ref="B7:D7"/>
    <mergeCell ref="E7:L7"/>
    <mergeCell ref="M7:M8"/>
    <mergeCell ref="N7:N8"/>
    <mergeCell ref="A10:N10"/>
    <mergeCell ref="A12:A13"/>
    <mergeCell ref="B12:B13"/>
    <mergeCell ref="I12:I13"/>
    <mergeCell ref="K12:K13"/>
    <mergeCell ref="L12:L13"/>
    <mergeCell ref="M12:M13"/>
    <mergeCell ref="N12:N13"/>
  </mergeCells>
  <pageMargins left="0.23622047244094491" right="0.23622047244094491" top="0.55118110236220474" bottom="0.55118110236220474" header="0" footer="0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view="pageBreakPreview" zoomScale="80" zoomScaleNormal="80" zoomScaleSheetLayoutView="80" workbookViewId="0">
      <selection activeCell="K19" sqref="K19"/>
    </sheetView>
  </sheetViews>
  <sheetFormatPr defaultRowHeight="15"/>
  <cols>
    <col min="1" max="1" width="4.7109375" style="291" customWidth="1"/>
    <col min="2" max="2" width="19.7109375" style="291" customWidth="1"/>
    <col min="3" max="3" width="17.7109375" style="291" customWidth="1"/>
    <col min="4" max="4" width="18" style="306" customWidth="1"/>
    <col min="5" max="5" width="9.85546875" style="291" customWidth="1"/>
    <col min="6" max="7" width="11" style="291" customWidth="1"/>
    <col min="8" max="8" width="10.42578125" style="292" customWidth="1"/>
    <col min="9" max="9" width="13.140625" style="292" bestFit="1" customWidth="1"/>
    <col min="10" max="10" width="11.42578125" style="291" customWidth="1"/>
    <col min="11" max="11" width="15.42578125" style="291" customWidth="1"/>
    <col min="12" max="12" width="17.5703125" style="291" customWidth="1"/>
    <col min="13" max="13" width="9.140625" style="291"/>
    <col min="14" max="14" width="12.28515625" style="291" customWidth="1"/>
    <col min="15" max="15" width="17.5703125" style="291" customWidth="1"/>
    <col min="16" max="16" width="9.140625" style="291"/>
    <col min="17" max="17" width="14.85546875" style="291" customWidth="1"/>
    <col min="18" max="16384" width="9.140625" style="291"/>
  </cols>
  <sheetData>
    <row r="1" spans="1:19" s="272" customFormat="1" ht="18" customHeight="1">
      <c r="D1" s="296"/>
      <c r="H1" s="273"/>
      <c r="I1" s="273"/>
      <c r="J1" s="352"/>
      <c r="K1" s="352"/>
      <c r="L1" s="499" t="s">
        <v>1062</v>
      </c>
      <c r="M1" s="499"/>
      <c r="N1" s="499"/>
      <c r="O1" s="499"/>
    </row>
    <row r="2" spans="1:19" s="272" customFormat="1">
      <c r="D2" s="296"/>
      <c r="H2" s="273"/>
      <c r="I2" s="273"/>
    </row>
    <row r="3" spans="1:19" s="272" customFormat="1" ht="15.75">
      <c r="B3" s="274"/>
      <c r="C3" s="274"/>
      <c r="D3" s="297"/>
      <c r="E3" s="274"/>
      <c r="F3" s="274"/>
      <c r="G3" s="341" t="s">
        <v>115</v>
      </c>
      <c r="H3" s="273"/>
      <c r="I3" s="275"/>
      <c r="J3" s="274"/>
      <c r="K3" s="274"/>
      <c r="L3" s="274"/>
      <c r="M3" s="274"/>
    </row>
    <row r="4" spans="1:19" s="272" customFormat="1" ht="15.75">
      <c r="A4" s="461" t="s">
        <v>1057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</row>
    <row r="5" spans="1:19" s="272" customFormat="1" ht="15.75">
      <c r="D5" s="296"/>
      <c r="F5" s="462" t="s">
        <v>1087</v>
      </c>
      <c r="G5" s="462"/>
      <c r="H5" s="462"/>
      <c r="I5" s="462"/>
      <c r="J5" s="462"/>
    </row>
    <row r="6" spans="1:19" s="272" customFormat="1">
      <c r="D6" s="296"/>
      <c r="H6" s="273"/>
      <c r="I6" s="273"/>
      <c r="P6" s="276"/>
      <c r="Q6" s="276"/>
    </row>
    <row r="7" spans="1:19" s="272" customFormat="1" ht="23.25" customHeight="1">
      <c r="A7" s="463" t="s">
        <v>114</v>
      </c>
      <c r="B7" s="463" t="s">
        <v>113</v>
      </c>
      <c r="C7" s="463"/>
      <c r="D7" s="463"/>
      <c r="E7" s="463" t="s">
        <v>112</v>
      </c>
      <c r="F7" s="463"/>
      <c r="G7" s="463"/>
      <c r="H7" s="463"/>
      <c r="I7" s="463"/>
      <c r="J7" s="463"/>
      <c r="K7" s="463"/>
      <c r="L7" s="463"/>
      <c r="M7" s="463"/>
      <c r="N7" s="463"/>
      <c r="O7" s="463" t="s">
        <v>111</v>
      </c>
      <c r="Q7" s="276"/>
      <c r="R7" s="276"/>
      <c r="S7" s="276"/>
    </row>
    <row r="8" spans="1:19" s="272" customFormat="1" ht="119.25" customHeight="1">
      <c r="A8" s="463"/>
      <c r="B8" s="342" t="s">
        <v>110</v>
      </c>
      <c r="C8" s="342" t="s">
        <v>109</v>
      </c>
      <c r="D8" s="342" t="s">
        <v>108</v>
      </c>
      <c r="E8" s="342" t="s">
        <v>107</v>
      </c>
      <c r="F8" s="342" t="s">
        <v>988</v>
      </c>
      <c r="G8" s="342" t="s">
        <v>105</v>
      </c>
      <c r="H8" s="342" t="s">
        <v>104</v>
      </c>
      <c r="I8" s="342" t="s">
        <v>103</v>
      </c>
      <c r="J8" s="342" t="s">
        <v>102</v>
      </c>
      <c r="K8" s="342" t="s">
        <v>101</v>
      </c>
      <c r="L8" s="342" t="s">
        <v>100</v>
      </c>
      <c r="M8" s="342" t="s">
        <v>99</v>
      </c>
      <c r="N8" s="342" t="s">
        <v>1106</v>
      </c>
      <c r="O8" s="463"/>
      <c r="Q8" s="276"/>
      <c r="R8" s="277"/>
      <c r="S8" s="276"/>
    </row>
    <row r="9" spans="1:19" s="272" customFormat="1">
      <c r="A9" s="278">
        <v>1</v>
      </c>
      <c r="B9" s="342">
        <v>2</v>
      </c>
      <c r="C9" s="342">
        <v>3</v>
      </c>
      <c r="D9" s="342">
        <v>4</v>
      </c>
      <c r="E9" s="342">
        <v>5</v>
      </c>
      <c r="F9" s="342">
        <v>6</v>
      </c>
      <c r="G9" s="342">
        <v>7</v>
      </c>
      <c r="H9" s="342">
        <v>8</v>
      </c>
      <c r="I9" s="342">
        <v>9</v>
      </c>
      <c r="J9" s="342">
        <v>10</v>
      </c>
      <c r="K9" s="342">
        <v>11</v>
      </c>
      <c r="L9" s="342">
        <v>12</v>
      </c>
      <c r="M9" s="342">
        <v>13</v>
      </c>
      <c r="N9" s="342">
        <v>14</v>
      </c>
      <c r="O9" s="342">
        <v>15</v>
      </c>
    </row>
    <row r="10" spans="1:19" s="272" customFormat="1" ht="18.75" customHeight="1">
      <c r="A10" s="464" t="s">
        <v>70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</row>
    <row r="11" spans="1:19" s="272" customFormat="1" ht="129.75" customHeight="1">
      <c r="A11" s="40">
        <v>1</v>
      </c>
      <c r="B11" s="40" t="s">
        <v>1058</v>
      </c>
      <c r="C11" s="33" t="s">
        <v>15</v>
      </c>
      <c r="D11" s="43" t="s">
        <v>1059</v>
      </c>
      <c r="E11" s="32" t="s">
        <v>1060</v>
      </c>
      <c r="F11" s="41">
        <v>44813</v>
      </c>
      <c r="G11" s="41">
        <v>44813</v>
      </c>
      <c r="H11" s="32">
        <v>24</v>
      </c>
      <c r="I11" s="35">
        <v>6600000</v>
      </c>
      <c r="J11" s="32" t="s">
        <v>1053</v>
      </c>
      <c r="K11" s="35">
        <v>6600000</v>
      </c>
      <c r="L11" s="33" t="s">
        <v>1061</v>
      </c>
      <c r="M11" s="353">
        <v>0.105</v>
      </c>
      <c r="N11" s="353">
        <v>3.5000000000000003E-2</v>
      </c>
      <c r="O11" s="35">
        <v>44074.03</v>
      </c>
    </row>
    <row r="12" spans="1:19" s="25" customFormat="1" ht="19.5" customHeight="1">
      <c r="A12" s="495">
        <f>A11</f>
        <v>1</v>
      </c>
      <c r="B12" s="496" t="s">
        <v>0</v>
      </c>
      <c r="C12" s="27"/>
      <c r="D12" s="305"/>
      <c r="E12" s="27"/>
      <c r="F12" s="27"/>
      <c r="G12" s="343"/>
      <c r="H12" s="343"/>
      <c r="I12" s="492">
        <f>SUM(I11:I11)</f>
        <v>6600000</v>
      </c>
      <c r="J12" s="486" t="str">
        <f>J11</f>
        <v>руб. ПМР</v>
      </c>
      <c r="K12" s="492">
        <f>K11</f>
        <v>6600000</v>
      </c>
      <c r="L12" s="497"/>
      <c r="M12" s="498"/>
      <c r="N12" s="498"/>
      <c r="O12" s="498">
        <f t="shared" ref="O12" si="0">SUM(O11:O11)</f>
        <v>44074.03</v>
      </c>
    </row>
    <row r="13" spans="1:19" s="25" customFormat="1" ht="21.75" customHeight="1">
      <c r="A13" s="495"/>
      <c r="B13" s="496"/>
      <c r="C13" s="27"/>
      <c r="D13" s="305"/>
      <c r="E13" s="27"/>
      <c r="F13" s="27"/>
      <c r="G13" s="343"/>
      <c r="H13" s="343"/>
      <c r="I13" s="488"/>
      <c r="J13" s="488"/>
      <c r="K13" s="488"/>
      <c r="L13" s="497"/>
      <c r="M13" s="498"/>
      <c r="N13" s="498"/>
      <c r="O13" s="498"/>
    </row>
    <row r="14" spans="1:19" ht="33.75" customHeight="1"/>
    <row r="15" spans="1:19" ht="15.75">
      <c r="I15" s="350">
        <f>I11/N16</f>
        <v>390500.19525009766</v>
      </c>
      <c r="J15" s="351" t="s">
        <v>33</v>
      </c>
      <c r="M15" s="339" t="s">
        <v>1111</v>
      </c>
      <c r="N15" s="9"/>
    </row>
    <row r="16" spans="1:19" ht="15.75">
      <c r="M16" s="339" t="s">
        <v>1110</v>
      </c>
      <c r="N16" s="6">
        <v>16.901399999999999</v>
      </c>
    </row>
    <row r="17" spans="13:13">
      <c r="M17" s="293"/>
    </row>
  </sheetData>
  <mergeCells count="17">
    <mergeCell ref="L1:O1"/>
    <mergeCell ref="A4:N4"/>
    <mergeCell ref="F5:J5"/>
    <mergeCell ref="A7:A8"/>
    <mergeCell ref="B7:D7"/>
    <mergeCell ref="E7:N7"/>
    <mergeCell ref="O7:O8"/>
    <mergeCell ref="A10:O10"/>
    <mergeCell ref="A12:A13"/>
    <mergeCell ref="B12:B13"/>
    <mergeCell ref="I12:I13"/>
    <mergeCell ref="K12:K13"/>
    <mergeCell ref="L12:L13"/>
    <mergeCell ref="M12:M13"/>
    <mergeCell ref="N12:N13"/>
    <mergeCell ref="O12:O13"/>
    <mergeCell ref="J12:J13"/>
  </mergeCells>
  <pageMargins left="0.23622047244094491" right="0.23622047244094491" top="0.55118110236220474" bottom="0.55118110236220474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П355 по направлениям</vt:lpstr>
      <vt:lpstr>П355</vt:lpstr>
      <vt:lpstr>П218</vt:lpstr>
      <vt:lpstr>П128 по направлениям</vt:lpstr>
      <vt:lpstr>П128</vt:lpstr>
      <vt:lpstr>П361</vt:lpstr>
      <vt:lpstr>П254</vt:lpstr>
      <vt:lpstr>П355!Заголовки_для_печати</vt:lpstr>
      <vt:lpstr>П128!Область_печати</vt:lpstr>
      <vt:lpstr>'П128 по направлениям'!Область_печати</vt:lpstr>
      <vt:lpstr>П218!Область_печати</vt:lpstr>
      <vt:lpstr>П355!Область_печати</vt:lpstr>
      <vt:lpstr>'П355 по направлениям'!Область_печати</vt:lpstr>
      <vt:lpstr>П361!Область_печати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 Наталья</dc:creator>
  <cp:lastModifiedBy>Маргарита Смиричинская</cp:lastModifiedBy>
  <cp:lastPrinted>2023-02-13T11:31:30Z</cp:lastPrinted>
  <dcterms:created xsi:type="dcterms:W3CDTF">2020-01-23T08:43:04Z</dcterms:created>
  <dcterms:modified xsi:type="dcterms:W3CDTF">2023-02-20T08:07:06Z</dcterms:modified>
</cp:coreProperties>
</file>