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AA\Downloads\"/>
    </mc:Choice>
  </mc:AlternateContent>
  <xr:revisionPtr revIDLastSave="0" documentId="13_ncr:1_{1BEF86B3-E4A5-46AD-A943-6CBE4ECE3C6D}" xr6:coauthVersionLast="45" xr6:coauthVersionMax="45" xr10:uidLastSave="{00000000-0000-0000-0000-000000000000}"/>
  <bookViews>
    <workbookView xWindow="-120" yWindow="-120" windowWidth="29040" windowHeight="15840" tabRatio="601" xr2:uid="{00000000-000D-0000-FFFF-FFFF00000000}"/>
  </bookViews>
  <sheets>
    <sheet name="П355" sheetId="71" r:id="rId1"/>
    <sheet name="П128" sheetId="70" r:id="rId2"/>
    <sheet name="П254 " sheetId="69" r:id="rId3"/>
    <sheet name="П214" sheetId="68" r:id="rId4"/>
  </sheets>
  <definedNames>
    <definedName name="_xlnm._FilterDatabase" localSheetId="1" hidden="1">П128!$G$1:$G$149</definedName>
    <definedName name="_xlnm.Print_Titles" localSheetId="0">П355!$4:$5</definedName>
    <definedName name="_xlnm.Print_Area" localSheetId="1">П128!$A$1:$Q$137</definedName>
    <definedName name="_xlnm.Print_Area" localSheetId="3">П214!$A$1:$O$24</definedName>
    <definedName name="_xlnm.Print_Area" localSheetId="2">'П254 '!$A$1:$N$19</definedName>
    <definedName name="_xlnm.Print_Area" localSheetId="0">П355!$A$1:$P$151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9" i="71" l="1"/>
  <c r="P138" i="71"/>
  <c r="R139" i="71" s="1"/>
  <c r="I138" i="71"/>
  <c r="A138" i="71"/>
  <c r="K137" i="71"/>
  <c r="K136" i="71"/>
  <c r="K135" i="71"/>
  <c r="K134" i="71"/>
  <c r="K133" i="71"/>
  <c r="K132" i="71"/>
  <c r="K131" i="71"/>
  <c r="K130" i="71"/>
  <c r="K129" i="71"/>
  <c r="P128" i="71"/>
  <c r="K128" i="71"/>
  <c r="K127" i="71"/>
  <c r="K126" i="71"/>
  <c r="K125" i="71"/>
  <c r="K124" i="71"/>
  <c r="K123" i="71"/>
  <c r="K122" i="71"/>
  <c r="K121" i="71"/>
  <c r="K120" i="71"/>
  <c r="K119" i="71"/>
  <c r="K118" i="71"/>
  <c r="K117" i="71"/>
  <c r="K116" i="71"/>
  <c r="K115" i="71"/>
  <c r="K114" i="71"/>
  <c r="K113" i="71"/>
  <c r="K112" i="71"/>
  <c r="K111" i="71"/>
  <c r="K110" i="71"/>
  <c r="K109" i="71"/>
  <c r="K108" i="71"/>
  <c r="K107" i="71"/>
  <c r="K106" i="71"/>
  <c r="K138" i="71" s="1"/>
  <c r="I104" i="71"/>
  <c r="P103" i="71"/>
  <c r="I103" i="71"/>
  <c r="A103" i="71"/>
  <c r="K102" i="71"/>
  <c r="K101" i="71"/>
  <c r="K100" i="71"/>
  <c r="K99" i="71"/>
  <c r="K98" i="71"/>
  <c r="K97" i="71"/>
  <c r="K96" i="71"/>
  <c r="K95" i="71"/>
  <c r="K94" i="71"/>
  <c r="K93" i="71"/>
  <c r="K92" i="71"/>
  <c r="K91" i="71"/>
  <c r="K90" i="71"/>
  <c r="K89" i="71"/>
  <c r="K88" i="71"/>
  <c r="K87" i="71"/>
  <c r="K86" i="71"/>
  <c r="K85" i="71"/>
  <c r="K84" i="71"/>
  <c r="K83" i="71"/>
  <c r="K82" i="71"/>
  <c r="K81" i="71"/>
  <c r="K80" i="71"/>
  <c r="K79" i="71"/>
  <c r="K78" i="71"/>
  <c r="K77" i="71"/>
  <c r="K76" i="71"/>
  <c r="K75" i="71"/>
  <c r="K74" i="71"/>
  <c r="K73" i="71"/>
  <c r="K72" i="71"/>
  <c r="K71" i="71"/>
  <c r="K70" i="71"/>
  <c r="K69" i="71"/>
  <c r="K68" i="71"/>
  <c r="K67" i="71"/>
  <c r="K66" i="71"/>
  <c r="K65" i="71"/>
  <c r="K64" i="71"/>
  <c r="K63" i="71"/>
  <c r="K62" i="71"/>
  <c r="K61" i="71"/>
  <c r="K60" i="71"/>
  <c r="K59" i="71"/>
  <c r="K58" i="71"/>
  <c r="K57" i="71"/>
  <c r="K56" i="71"/>
  <c r="K103" i="71" s="1"/>
  <c r="I54" i="71"/>
  <c r="I141" i="71" s="1"/>
  <c r="R53" i="71"/>
  <c r="P53" i="71"/>
  <c r="R54" i="71" s="1"/>
  <c r="I53" i="71"/>
  <c r="I140" i="71" s="1"/>
  <c r="A53" i="71"/>
  <c r="A140" i="71" s="1"/>
  <c r="K52" i="71"/>
  <c r="K51" i="71"/>
  <c r="K50" i="71"/>
  <c r="K49" i="71"/>
  <c r="K48" i="71"/>
  <c r="K47" i="71"/>
  <c r="K46" i="71"/>
  <c r="K45" i="71"/>
  <c r="K44" i="71"/>
  <c r="K43" i="71"/>
  <c r="K42" i="71"/>
  <c r="K41" i="71"/>
  <c r="K40" i="71"/>
  <c r="K39" i="71"/>
  <c r="K38" i="71"/>
  <c r="K37" i="71"/>
  <c r="K36" i="71"/>
  <c r="K35" i="71"/>
  <c r="K34" i="71"/>
  <c r="K33" i="71"/>
  <c r="K32" i="71"/>
  <c r="K31" i="71"/>
  <c r="K30" i="71"/>
  <c r="K29" i="71"/>
  <c r="K28" i="71"/>
  <c r="K27" i="71"/>
  <c r="K26" i="71"/>
  <c r="K25" i="71"/>
  <c r="K24" i="71"/>
  <c r="K23" i="71"/>
  <c r="K22" i="71"/>
  <c r="K21" i="71"/>
  <c r="K20" i="71"/>
  <c r="K19" i="71"/>
  <c r="K18" i="71"/>
  <c r="K17" i="71"/>
  <c r="K16" i="71"/>
  <c r="K15" i="71"/>
  <c r="K14" i="71"/>
  <c r="K13" i="71"/>
  <c r="K12" i="71"/>
  <c r="K11" i="71"/>
  <c r="K10" i="71"/>
  <c r="K9" i="71"/>
  <c r="K8" i="71"/>
  <c r="K53" i="71" s="1"/>
  <c r="K140" i="71" s="1"/>
  <c r="P140" i="71" l="1"/>
  <c r="O151" i="71" l="1"/>
  <c r="N14" i="69"/>
  <c r="N11" i="69"/>
  <c r="N17" i="69" s="1"/>
  <c r="J11" i="69"/>
  <c r="I11" i="69"/>
  <c r="A11" i="69"/>
  <c r="I137" i="70"/>
  <c r="I136" i="70"/>
  <c r="Q135" i="70"/>
  <c r="P135" i="70"/>
  <c r="I135" i="70"/>
  <c r="A135" i="70"/>
  <c r="K129" i="70"/>
  <c r="K127" i="70"/>
  <c r="K125" i="70"/>
  <c r="K123" i="70"/>
  <c r="K122" i="70"/>
  <c r="K119" i="70"/>
  <c r="K118" i="70"/>
  <c r="K116" i="70"/>
  <c r="K115" i="70"/>
  <c r="K114" i="70"/>
  <c r="K112" i="70"/>
  <c r="K111" i="70"/>
  <c r="K110" i="70"/>
  <c r="K109" i="70"/>
  <c r="K105" i="70"/>
  <c r="K104" i="70"/>
  <c r="K103" i="70"/>
  <c r="K102" i="70"/>
  <c r="K101" i="70"/>
  <c r="K100" i="70"/>
  <c r="K99" i="70"/>
  <c r="K98" i="70"/>
  <c r="K96" i="70"/>
  <c r="K95" i="70"/>
  <c r="K94" i="70"/>
  <c r="K93" i="70"/>
  <c r="K92" i="70"/>
  <c r="K126" i="70" s="1"/>
  <c r="K91" i="70"/>
  <c r="K90" i="70"/>
  <c r="K135" i="70" s="1"/>
  <c r="K89" i="70"/>
  <c r="I87" i="70"/>
  <c r="Q86" i="70"/>
  <c r="P86" i="70"/>
  <c r="I86" i="70"/>
  <c r="A86" i="70"/>
  <c r="A138" i="70" s="1"/>
  <c r="K83" i="70"/>
  <c r="K82" i="70"/>
  <c r="K81" i="70"/>
  <c r="K80" i="70"/>
  <c r="K79" i="70"/>
  <c r="K78" i="70"/>
  <c r="K77" i="70"/>
  <c r="K76" i="70"/>
  <c r="K75" i="70"/>
  <c r="K74" i="70"/>
  <c r="K73" i="70"/>
  <c r="K72" i="70"/>
  <c r="K71" i="70"/>
  <c r="K70" i="70"/>
  <c r="K69" i="70"/>
  <c r="K68" i="70"/>
  <c r="K67" i="70"/>
  <c r="K66" i="70"/>
  <c r="K65" i="70"/>
  <c r="K64" i="70"/>
  <c r="K63" i="70"/>
  <c r="K62" i="70"/>
  <c r="K61" i="70"/>
  <c r="K60" i="70"/>
  <c r="K59" i="70"/>
  <c r="K58" i="70"/>
  <c r="K57" i="70"/>
  <c r="K56" i="70"/>
  <c r="K55" i="70"/>
  <c r="K54" i="70"/>
  <c r="K53" i="70"/>
  <c r="K52" i="70"/>
  <c r="K51" i="70"/>
  <c r="K50" i="70"/>
  <c r="K49" i="70"/>
  <c r="K48" i="70"/>
  <c r="K86" i="70" s="1"/>
  <c r="I46" i="70"/>
  <c r="I140" i="70" s="1"/>
  <c r="I45" i="70"/>
  <c r="I44" i="70"/>
  <c r="Q43" i="70"/>
  <c r="Q138" i="70" s="1"/>
  <c r="P43" i="70"/>
  <c r="I43" i="70"/>
  <c r="I138" i="70" s="1"/>
  <c r="K39" i="70"/>
  <c r="K38" i="70"/>
  <c r="K37" i="70"/>
  <c r="K36" i="70"/>
  <c r="K35" i="70"/>
  <c r="K34" i="70"/>
  <c r="K33" i="70"/>
  <c r="K32" i="70"/>
  <c r="K31" i="70"/>
  <c r="K30" i="70"/>
  <c r="K29" i="70"/>
  <c r="K28" i="70"/>
  <c r="K27" i="70"/>
  <c r="K26" i="70"/>
  <c r="K25" i="70"/>
  <c r="K24" i="70"/>
  <c r="K23" i="70"/>
  <c r="K22" i="70"/>
  <c r="K21" i="70"/>
  <c r="K20" i="70"/>
  <c r="K19" i="70"/>
  <c r="K18" i="70"/>
  <c r="K17" i="70"/>
  <c r="K16" i="70"/>
  <c r="K15" i="70"/>
  <c r="K14" i="70"/>
  <c r="K13" i="70"/>
  <c r="K12" i="70"/>
  <c r="K11" i="70"/>
  <c r="K10" i="70"/>
  <c r="K43" i="70" s="1"/>
  <c r="K138" i="70" s="1"/>
  <c r="I141" i="70" l="1"/>
  <c r="P138" i="70"/>
  <c r="P147" i="70" s="1"/>
  <c r="I139" i="70"/>
  <c r="S86" i="70" l="1"/>
  <c r="S87" i="70"/>
  <c r="A17" i="68" l="1"/>
  <c r="J15" i="68"/>
  <c r="J17" i="68" s="1"/>
  <c r="I15" i="68"/>
  <c r="A15" i="68"/>
  <c r="O11" i="68"/>
  <c r="O17" i="68" s="1"/>
  <c r="O22" i="68" s="1"/>
  <c r="J11" i="68"/>
  <c r="I11" i="68"/>
  <c r="I17" i="68" s="1"/>
  <c r="A11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Балан Наталья</author>
  </authors>
  <commentList>
    <comment ref="P4" authorId="0" shapeId="0" xr:uid="{CEEE5A60-B083-41A7-A07D-7AF4DBDA1DDD}">
      <text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imes New Roman"/>
            <family val="1"/>
            <charset val="204"/>
          </rPr>
          <t>НАРАСТАЮЩИЙ ИТОГ</t>
        </r>
      </text>
    </comment>
  </commentList>
</comments>
</file>

<file path=xl/sharedStrings.xml><?xml version="1.0" encoding="utf-8"?>
<sst xmlns="http://schemas.openxmlformats.org/spreadsheetml/2006/main" count="2120" uniqueCount="1074">
  <si>
    <t>Итого</t>
  </si>
  <si>
    <t>Пищевая промышленность</t>
  </si>
  <si>
    <t>Химическая и нефтехимическая промышленность</t>
  </si>
  <si>
    <t>Растениеводство</t>
  </si>
  <si>
    <t>Животноводство</t>
  </si>
  <si>
    <t>Обувная промышленность</t>
  </si>
  <si>
    <t>Мелиорация</t>
  </si>
  <si>
    <t>Долл. США</t>
  </si>
  <si>
    <t>Евро</t>
  </si>
  <si>
    <t>4%</t>
  </si>
  <si>
    <t>10%</t>
  </si>
  <si>
    <t>покупка основных средств (культиватор Salford RTS I-2116; агрегат Mzuri Pro-Til 6 T Select; трактор Гусеничный Caterpillar MT 865 C; дождевальная машина, 8 единиц, Марка: URAPIVOT, Grupo Chamartin S.A. (CHAMSA), оборудование и комплектующие для монтажа трубопроводной системы (пр-во Испания) )</t>
  </si>
  <si>
    <t>долл.США</t>
  </si>
  <si>
    <t>54</t>
  </si>
  <si>
    <t>30.06.2021</t>
  </si>
  <si>
    <t>951/7-08</t>
  </si>
  <si>
    <t>Слободзейский КАРАГАШ ЛЕНИНА 91 "А"</t>
  </si>
  <si>
    <t>Предприятие АПК</t>
  </si>
  <si>
    <t>ООО "АГРОФИРМА "СОЛНЦЕ-ДАР"</t>
  </si>
  <si>
    <t>покупка основных средств (погрузчик фронтальный 955Т)</t>
  </si>
  <si>
    <t>14.06.2021</t>
  </si>
  <si>
    <t>944/7-08</t>
  </si>
  <si>
    <t>Григориопольский район, с.Малаешты ул. Фрунзе, 23</t>
  </si>
  <si>
    <t>Промышленность строительных материалов</t>
  </si>
  <si>
    <t>СООО "АНДОРКОМ"</t>
  </si>
  <si>
    <t>покупка основных средств (доильный зал, охладитель молока);  ремонт/модернизация строений (известь строительная, цемент; материалы для реконструкции кровли (бетон, доска, котелец и т.д.); строительные материалы; строительные  металлоизделия; кровельные, стеновые панели )</t>
  </si>
  <si>
    <t>83</t>
  </si>
  <si>
    <t>04.06.2021</t>
  </si>
  <si>
    <t>947/7-08</t>
  </si>
  <si>
    <t>Рыбницкий район, с. Строенцы</t>
  </si>
  <si>
    <t xml:space="preserve">Сельское хозяйство </t>
  </si>
  <si>
    <t>ООО "СТРОЕНЦЫ"</t>
  </si>
  <si>
    <t>покупка основных средств (приобретение рассады земляники сорта Мармолада (А) в количестве 365 400 штук,  Укладчика пленки и тоннелей УПТ-1 с подкормочным приспособлением, с двумя комплектами пробивочных колес,  Укладчика пленки и тоннелей УПТ-1 в комплектации дугоукладчика,  капельной ленты Akvaslim, полотна полиэтиленового.)</t>
  </si>
  <si>
    <t>36</t>
  </si>
  <si>
    <t>17.06.2021</t>
  </si>
  <si>
    <t>946/7-08</t>
  </si>
  <si>
    <t>г. Бендеры, ул. Суворова, 114</t>
  </si>
  <si>
    <t>ООО "ПОЛЮС-АГРО"</t>
  </si>
  <si>
    <t>покупка основных средств (комплектующие для капельного орошения; сетка ограждения, проволока оцинкованная; трубы напорные из полиэтилена; деревянный брус, насосы, фурнитура, счетчики воды, фильтры с комплектующими, инструменты для монтажа; столбы железобетонные)</t>
  </si>
  <si>
    <t>60</t>
  </si>
  <si>
    <t>945/7-08</t>
  </si>
  <si>
    <t>г. Тирасполь, пер. Труда 7</t>
  </si>
  <si>
    <t>Растениеводство (производство плодов) ореховый сад</t>
  </si>
  <si>
    <t>ООО "ЭКО САД"</t>
  </si>
  <si>
    <t>ЗАО "Агропромбанк"</t>
  </si>
  <si>
    <t>Инвестиционные цели, а именно на приобретение основных средств -приобретение ПЭ труб и агрегатов согласно контрактов.</t>
  </si>
  <si>
    <t>73</t>
  </si>
  <si>
    <t>ПМР, г. Тирасполь, ул. Шевченко, д. 86</t>
  </si>
  <si>
    <t>Промышленность (промышленность строительных материалов)</t>
  </si>
  <si>
    <t>Закрытое акционерное общество "УПТК-СТРОЙ"</t>
  </si>
  <si>
    <t>приобретение основных средств — машин и механизмов для обеспечения объектов строительства</t>
  </si>
  <si>
    <t>72</t>
  </si>
  <si>
    <t>Строительство (общестроительные организации)</t>
  </si>
  <si>
    <t>Закрытое акционерное общество "СУ-28”</t>
  </si>
  <si>
    <t>приобретение основных средств для модернизации и обновления производства</t>
  </si>
  <si>
    <t>71</t>
  </si>
  <si>
    <t>ОАО "Эксимбанк"</t>
  </si>
  <si>
    <t>2111</t>
  </si>
  <si>
    <t>Слободзейский район, с.Глиное ул.Б.Главана д.2</t>
  </si>
  <si>
    <t>Сельское хозяйство, (подотрасль -растениеводство, производство зерновых, организация по производству зерновых и бобовых культур, включая семеноводство, картофелеводство и овощеводство, производство масличных культур, организация по производству масличных культур). .</t>
  </si>
  <si>
    <t>ООО "Золотой Телец"</t>
  </si>
  <si>
    <t>на приобретение основных средств согласно заключенных договоров дождевальной машины и трубы ПЭ.</t>
  </si>
  <si>
    <t>12.05.2021</t>
  </si>
  <si>
    <t>Слободзейский район, с.Глиное ул.Ленина д.56</t>
  </si>
  <si>
    <t>Сельское хозяйство, (подотрасль -растениеводство, производство зерновых, организация по производству зерновых и бобовых культур, включая семеноводство и производство масличных культур, организация по производству масличных культур)</t>
  </si>
  <si>
    <t>ООО "Спикул"</t>
  </si>
  <si>
    <t xml:space="preserve"> на строительство, (ремонт, реконструкция) оросительных систем и приобретение основных средств согласно заключенных договоров</t>
  </si>
  <si>
    <t>Дубоссарский район, г.Дубоссары</t>
  </si>
  <si>
    <t>Сельское хозяйство, (подотрасль -растениеводство, производство зерновых, оказание услуг по хранению, сушке и переработке зерна и масляничных культур, картофелеводство)</t>
  </si>
  <si>
    <t>ООО "Лендер Агроприм"</t>
  </si>
  <si>
    <t>ЗАО "Приднестровский Сбербанк"</t>
  </si>
  <si>
    <t>разница между общей процентной ставкой по кредиту и 6 (шестью) процентами годовых</t>
  </si>
  <si>
    <t>общая процент- ная ставка по кредиту</t>
  </si>
  <si>
    <t>цель кредитования</t>
  </si>
  <si>
    <t>размер кредита по кредитному договору, (рубли ПМР)</t>
  </si>
  <si>
    <t>валюта кредита</t>
  </si>
  <si>
    <t>размер кредита по кредитному договору, (валюта)</t>
  </si>
  <si>
    <t>срок кредита по кредит- ному договору, месяцев</t>
  </si>
  <si>
    <t>дата предостав- ления кредита заемщику</t>
  </si>
  <si>
    <t>номер кредит- ного договора</t>
  </si>
  <si>
    <t>место нахож- дения заемщика</t>
  </si>
  <si>
    <t>отрасль (под- отрасль)</t>
  </si>
  <si>
    <t>полное наимено- вание заемщика</t>
  </si>
  <si>
    <t>Фактическая сумма субсиди- рования из средств республи- канского бюджета, рубли Приднестровской Молдавской Республики</t>
  </si>
  <si>
    <t>Сведения o кредитном договоре</t>
  </si>
  <si>
    <t>Сведения о заемщике</t>
  </si>
  <si>
    <t>№ п/п</t>
  </si>
  <si>
    <t>РЕЕСТР</t>
  </si>
  <si>
    <t>Полное наименование заемщика</t>
  </si>
  <si>
    <t>Отрасль 
(подотрасль)
экономики</t>
  </si>
  <si>
    <t>Место нахождения заемщика</t>
  </si>
  <si>
    <t>Номер кредитного договора</t>
  </si>
  <si>
    <t>Дата заключения кредитного договора</t>
  </si>
  <si>
    <t>Цель кредитования</t>
  </si>
  <si>
    <t>Общая процентная ставка по кредиту</t>
  </si>
  <si>
    <t>Льготная процентная ставка</t>
  </si>
  <si>
    <t>ЗАО "Каменский консервный завод"</t>
  </si>
  <si>
    <t>ЗАО "Рыбницкий хлебокомбинат"</t>
  </si>
  <si>
    <t>ПМР, г. Рыбница, ул. Мичурина, д. 47</t>
  </si>
  <si>
    <t>Сельское хозяйство</t>
  </si>
  <si>
    <t>ООО "Хайлань"</t>
  </si>
  <si>
    <t>Сельское хозяйство (растениеводство)</t>
  </si>
  <si>
    <t>ООО "Племжив агроэлит"</t>
  </si>
  <si>
    <t>ПМР, Рыбницкий р-н, с. Ульма, ул. Ленина, д. 33, кв. 2</t>
  </si>
  <si>
    <t>ОАО "Тирнистром"</t>
  </si>
  <si>
    <t>ПМР, г. Тирасполь, ул. Энергетиков, д. 97</t>
  </si>
  <si>
    <t>ПМР, г. Бендеры, ул. Калинина, д. 24</t>
  </si>
  <si>
    <t>ПМР, Слободзейский р-н, с. Глиное, ул. Чапаева, д. 115 "А"</t>
  </si>
  <si>
    <t>1</t>
  </si>
  <si>
    <t>ООО "ГРИГОРИОПОЛЬСКИЙ КОМБИНАТ ХЛЕБОПРОДУКТОВ"</t>
  </si>
  <si>
    <t>Мукомольно-крупяная и комбикормовая промышленность</t>
  </si>
  <si>
    <t>11%</t>
  </si>
  <si>
    <t>2</t>
  </si>
  <si>
    <t>3</t>
  </si>
  <si>
    <t>ООО "ФИАЛЬТ-АГРО"</t>
  </si>
  <si>
    <t>Сельское хозяйство (растениеводство и животноводство)</t>
  </si>
  <si>
    <t>г. Бендеры, ул. Т. Кручок, 13</t>
  </si>
  <si>
    <t>08.10.2020</t>
  </si>
  <si>
    <t>09.10.2020</t>
  </si>
  <si>
    <t>ООО "ЕВРОРОСТАГРО"</t>
  </si>
  <si>
    <t>Слободзейский район, с.Суклея Гребеницкая дорога 5а</t>
  </si>
  <si>
    <t>ООО "АгроМир"</t>
  </si>
  <si>
    <t>ООО "Рист"</t>
  </si>
  <si>
    <t>ООО "Агрикол ППК"</t>
  </si>
  <si>
    <t xml:space="preserve">Григориопольский район,   с.Малаешты, ул. 28 Июня, 16 </t>
  </si>
  <si>
    <t>Всего</t>
  </si>
  <si>
    <t>Сведения о кредитном договоре</t>
  </si>
  <si>
    <t xml:space="preserve">Размер уменьшения налога на доходы, фактически произведеный по выданному кредиту,
 руб. </t>
  </si>
  <si>
    <t>Дата предоставления кредита заемщику (первый транш)</t>
  </si>
  <si>
    <t>ЗАО "Швейная фирма "Вестра"</t>
  </si>
  <si>
    <t>Промышленность (швейное производство)</t>
  </si>
  <si>
    <t xml:space="preserve"> г. Бендеры, 
ул. Лазо, д.16</t>
  </si>
  <si>
    <t>137</t>
  </si>
  <si>
    <t>модернизация и обновление швейного производства (приобретение оборудования по договорам и контрактам)</t>
  </si>
  <si>
    <t>6.0 %</t>
  </si>
  <si>
    <t>ЗАО "Букет Молдавии"</t>
  </si>
  <si>
    <t>Промышленность (производство и переработка винопродукции)</t>
  </si>
  <si>
    <t>г. Дубоссары,
ул. Свердлова, 109</t>
  </si>
  <si>
    <t>138</t>
  </si>
  <si>
    <t>58</t>
  </si>
  <si>
    <t>модернизация и обновление производства (приобретаемые товары, продукция, оборудование по договорам и контрактам)</t>
  </si>
  <si>
    <t>ООО "ЕвроРостАгро"</t>
  </si>
  <si>
    <t>Агропромышленный комплекс (производство плодов)</t>
  </si>
  <si>
    <t>Слободзейский р-н, с. Суклея, Гребеницкая дорога, д. 5 А</t>
  </si>
  <si>
    <t>модернизация и техническое перевооружение основных средств в сельском хозяйстве, в производстве плодов (приобретение саженцев для сада, а так же оборудования, комплектующих для системы поддержки и системы капельного орошения)</t>
  </si>
  <si>
    <t>3.0 %</t>
  </si>
  <si>
    <t>строительство комплекса по хранению и переработке фруктов</t>
  </si>
  <si>
    <t>ОАО "Флоаре"</t>
  </si>
  <si>
    <t>Легкая промышленность (обувное производство)</t>
  </si>
  <si>
    <t>г. Бендеры, ул. Коммунистическая, д.181</t>
  </si>
  <si>
    <t>модернизация и обновление обувного производства (приобретение оборудования по договорам и контрактам)</t>
  </si>
  <si>
    <t>4.0 %</t>
  </si>
  <si>
    <t>ЗАО "ОФ Тигина"</t>
  </si>
  <si>
    <t>г. Бендеры, ул. Кишиневская, д.20</t>
  </si>
  <si>
    <t>ООО "Темп-групп"</t>
  </si>
  <si>
    <t>Агропромышленный комплекс (производство мяса птицы)</t>
  </si>
  <si>
    <t>Дубоссаркий р-н, с.Дзержинское, ул.Свердлова, д.1а</t>
  </si>
  <si>
    <t>расширение и модернизация производства для выращивания птицы (приобретение оборудования для корпусов птицы и стеновых панелей)</t>
  </si>
  <si>
    <t>3.0%</t>
  </si>
  <si>
    <t>ООО "АГРО-ФРУКТ"</t>
  </si>
  <si>
    <t>Агропромышленный комплекс (картофелеводство, овощеводство, производство плодов)</t>
  </si>
  <si>
    <t xml:space="preserve">Григориопольский р-н, с.Малаешты, ул.Ленина, д. б/н </t>
  </si>
  <si>
    <t>модернизания и техническое перевооружение основных средств (реконструкция холодильной камеры, приобретение с/х техники и оборудования)</t>
  </si>
  <si>
    <t>ООО "Фикс"</t>
  </si>
  <si>
    <t>Сельское хозяйство (картофелеводство и овощеводство)</t>
  </si>
  <si>
    <t>Слободзейский р-н, с. Терновка, ул. Ленина, д. 20/2</t>
  </si>
  <si>
    <t>92</t>
  </si>
  <si>
    <t>приобретение контейнеров для хранения овощей и сельскохозяйственной техники</t>
  </si>
  <si>
    <t>Сельское хозяйство (выращивание овощных культур, а также зерновых, технических культур (кукуруза))</t>
  </si>
  <si>
    <t>ПМР, Слободзейский р-н, с. Терновка, ул. Ленина, д. 20/2</t>
  </si>
  <si>
    <t>долл. США</t>
  </si>
  <si>
    <t>приобретение оборудования (дождевальных машин)</t>
  </si>
  <si>
    <t>ООО "Терра ностра"</t>
  </si>
  <si>
    <t xml:space="preserve"> Сельское хозяйство (животноводство)</t>
  </si>
  <si>
    <t>ПМР, Рыбницкий р-н, с. Бутучаны, ул. Новоселов, д. 20</t>
  </si>
  <si>
    <t>приобретение сельскохозяйственной техники и оборудования для заготовки</t>
  </si>
  <si>
    <t xml:space="preserve"> Сельское хозяйство (сельскохозяйственное производство)</t>
  </si>
  <si>
    <t>приобретение племенных нетелей и оборудования по производству сыпучих кормов для животных</t>
  </si>
  <si>
    <t>3%</t>
  </si>
  <si>
    <t>ПМР, Слободзейский р-н, с. Карагаш, ул. С. Лазо, д. 102</t>
  </si>
  <si>
    <t>приобретение оборудования для мельничного комплекса</t>
  </si>
  <si>
    <t>Слободзейский р-н, с. Карагаш, ул. С. Лазо, д. 102</t>
  </si>
  <si>
    <t>97</t>
  </si>
  <si>
    <t>ГУП "ГК Днестрэнерго"</t>
  </si>
  <si>
    <t>Промышленность (электрические сети)</t>
  </si>
  <si>
    <t>ПМР, г. Тирасполь, ул. Украинская, д. 5</t>
  </si>
  <si>
    <t>выполнение инвестиционной программы на 2019г. (кап.ремонт подстанций,линий электропередач,зданий и сооружений,реконструкция,модернизация, прочие инвестиционные проекты)</t>
  </si>
  <si>
    <t>ООО "Теллус"</t>
  </si>
  <si>
    <t>Промышленность (обувное производство)</t>
  </si>
  <si>
    <t>ПМР, г. Бендеры, ул. Московская, д. 21/1</t>
  </si>
  <si>
    <t xml:space="preserve">приобретение оборудования, модернизация и обновление производства </t>
  </si>
  <si>
    <t>Промышленность (электроэнергетика)</t>
  </si>
  <si>
    <t>ПМР, г. Тирасполь, ул. Мира, д. 2</t>
  </si>
  <si>
    <t>выполнение инвестиционной программы на 2019 год</t>
  </si>
  <si>
    <t>ООО  "ТехАгроПолюс"</t>
  </si>
  <si>
    <t>Сельское хозяйство (картофелеводство, производство зерновых и масленичных культур)</t>
  </si>
  <si>
    <t xml:space="preserve">приобретение двух дождевальных установок, а также полиэтиленовых труб и фитингов для создания системы гидрантов и подземного трубопровода </t>
  </si>
  <si>
    <t>ООО "ТехАгроПолюс"</t>
  </si>
  <si>
    <t>приобретение поливальных установок, дождевальной машины, полиэтиленовых труб для водоснабжения и комплектующих к ним, оплаты работ монтажа и строительства оросительной системы</t>
  </si>
  <si>
    <t>Сельское хозяйство  (животноводство)</t>
  </si>
  <si>
    <t>приобретение сельскохозяйственной техники  для заготовки и раздачи кормов</t>
  </si>
  <si>
    <t xml:space="preserve"> Сельское хозяйство (мясное и молочное скотоводство)</t>
  </si>
  <si>
    <t>приобретение фасовочного автомата АДНК39 (сервопривод) для фасовки сметаны, йогурта и других текучих и пастообразных продуктов в готовую тару</t>
  </si>
  <si>
    <t>приобретение сельскохозяйственной техники для заготовки кормов</t>
  </si>
  <si>
    <t>ООО "ДобАгро"</t>
  </si>
  <si>
    <t>Сельское хозяйство (производство плодов, ягод и винограда)</t>
  </si>
  <si>
    <t>ПМР, Слободзейский р-н, с. Парканы, ул. К. Маркса, д. 42</t>
  </si>
  <si>
    <t>модернизация холодильных камер</t>
  </si>
  <si>
    <t>капитальный ремонт шагающих экскаваторов и приобретение основных средств</t>
  </si>
  <si>
    <t>4.0%</t>
  </si>
  <si>
    <t>КФХ Армаш Сергей Дмитриевич</t>
  </si>
  <si>
    <t>г. Бендеры, с. Протягайловка, ул. Гербовецкая, д. 204</t>
  </si>
  <si>
    <t>Приобретение оборудования, приобретение поголовья живых свиней, строительство свиноматочника</t>
  </si>
  <si>
    <t>4,0%</t>
  </si>
  <si>
    <t>КФХ Бондаренко Вячеслав Григорьевич</t>
  </si>
  <si>
    <t>Рыбницкий район, с. Выхватинцы</t>
  </si>
  <si>
    <t>Приобретение оборудования (дождевальная установка, один комплект оросительной системы в разобранном виде)</t>
  </si>
  <si>
    <t>3,0%</t>
  </si>
  <si>
    <t>ООО "Молоток"</t>
  </si>
  <si>
    <t>Строительство. Промышленность (производство строительных металлоизделий)</t>
  </si>
  <si>
    <t>ПМР, г. Бендеры, ул. Индустриальная, д. 105, кв. 24</t>
  </si>
  <si>
    <t>приобретение недвижимого имущества и оборудования</t>
  </si>
  <si>
    <t>ЗАО "УПТК-СТРОЙ"</t>
  </si>
  <si>
    <t>приобретение установки по производству бетона ELKOMIX-60 согласно контракта №2019/27 от 14.11.2019 г.</t>
  </si>
  <si>
    <t>ПМР, Григориопольский р-н, с. Малаешты, ул. 28 Июня, д. 16</t>
  </si>
  <si>
    <t>приобретение ирригационной машины кругового типа, реконструкция оросительных систем (приобретение комплектующих к дождевальным машинам)</t>
  </si>
  <si>
    <t>Промышленность (хлебопекарная промышленность, кондитерская промышленность)</t>
  </si>
  <si>
    <t>приобретение оборудования и инвентаря для хлебобулочного и кондитерского цехов для расширения и модернизации производства хлебобулочных и кондитерских изделий</t>
  </si>
  <si>
    <t>ООО "Айдаред"</t>
  </si>
  <si>
    <t>ПМР, Слободзейский р-н, с. Терновка, ул. Ленина, д. 41</t>
  </si>
  <si>
    <t>приобретение ипподромной системы полива с фронтальным движением МОДЕЛИ Shint 658, 349,4 m-253 m3/h, согласно Контракта № 06/20 от 03.03.2020 года</t>
  </si>
  <si>
    <t>ООО "Ростехнология"</t>
  </si>
  <si>
    <t xml:space="preserve"> Строительство</t>
  </si>
  <si>
    <t>ПМР, г. Тирасполь, ул. Кирова, д. 30</t>
  </si>
  <si>
    <t xml:space="preserve"> приобретение оборудования: дизельный бетононасос АВТ40С, согласно договору №03-20 купли-продажи от 06.03.2020 года</t>
  </si>
  <si>
    <t>приобретение оборудования и транспортно-экспедиторское обслуживание грузов</t>
  </si>
  <si>
    <t>приобретение и реконструкция объекта недвижимости по адресу: Слободзейский р-н, с. Парканы, ул. Ленина, №135</t>
  </si>
  <si>
    <t>ООО "Эко-Фиш"</t>
  </si>
  <si>
    <t>Сельское хозяйство (рыбоводство)</t>
  </si>
  <si>
    <t>ПМР, г. Тирасполь, ул. М. Потемкина, д. 77</t>
  </si>
  <si>
    <t>расширение и модернизация текущих производственных мощностей</t>
  </si>
  <si>
    <t>ООО "Адамас"</t>
  </si>
  <si>
    <t xml:space="preserve"> Строительство (строительно-монтажные, проектные работы) </t>
  </si>
  <si>
    <t>ПМР, г. Рыбница, ул. 2-я Загородняя, д. 80 "Д"</t>
  </si>
  <si>
    <t>приобретение оборудования для бескаркасного строительства</t>
  </si>
  <si>
    <t>ООО "Зеленый сад"</t>
  </si>
  <si>
    <t>ПМР, Слободзейский р-н, с. Кицканы, ул. Советская, д. 14</t>
  </si>
  <si>
    <t>приобретение сельскохозяйственного оборудования</t>
  </si>
  <si>
    <t>ООО "Аурстик"</t>
  </si>
  <si>
    <t>ПМР, Слободзейский р-н, с.Незавертайловка, животноводческая ферма</t>
  </si>
  <si>
    <t>ООО "Евросад"</t>
  </si>
  <si>
    <t xml:space="preserve"> Сельское хозяйство (производство и реализация сельскохозяйственной продукции)</t>
  </si>
  <si>
    <t>ПМР, Рыбницкий р-н, с. Выхватинцы, ул. Победы, д. 35</t>
  </si>
  <si>
    <t>приобретение и установка современной оросительной техники, а также закупка материалов для строительства оросительной  системы</t>
  </si>
  <si>
    <t>КФХ Лунгу Мария Петровна</t>
  </si>
  <si>
    <t>Дубоссарский район, с. Красный Виноградарь</t>
  </si>
  <si>
    <t>Приобретение дождевальной машины ферменной ДМФ «Фрегат» ипподромного действия с забором воды от гидрантов модификации ДМФ-Е-А6-383-75 с промежуточной длиной 485м</t>
  </si>
  <si>
    <t>ООО "Сельскохозяйственная фирма "Сандика"</t>
  </si>
  <si>
    <t xml:space="preserve"> Сельское хозяйство (производство зерновых и масличных культур)</t>
  </si>
  <si>
    <t>ПМР, Слободзейский р-н, с. Суклея, ул. И. Крянгэ, д. 44</t>
  </si>
  <si>
    <t>для приобретения и установки оросительной системы</t>
  </si>
  <si>
    <t>ОАО  "Бендерский хлеб"</t>
  </si>
  <si>
    <t>Промышленность (пищевая промышленность), торговля</t>
  </si>
  <si>
    <t>ПМР, г. Бендеры, ул. Суворова, д. 116</t>
  </si>
  <si>
    <t>приобретение и модернизация оборудования</t>
  </si>
  <si>
    <t>КФХ Жосан Григорий Пантелеевич</t>
  </si>
  <si>
    <t>Григориопольский район, с. Ташлык</t>
  </si>
  <si>
    <t>Приобретение поливной машины катушечного типа 90G350G3B Италия; опрыскивателя прицепного трехпозиционного ОП-2500-1 Одиссей, производство Украина; трактор Беларус-82.1.</t>
  </si>
  <si>
    <t>КФХ Коваль Вячеслав Валерьевич</t>
  </si>
  <si>
    <t>Растениеводство; животноводство</t>
  </si>
  <si>
    <t>Григориопольский район, п. Карманово</t>
  </si>
  <si>
    <t>Приобретение комбаина кормоуборочного прицепного КДП-3000 Палессе, доильной установки УДЕ-16 «Елочка» (на двенадцать скотомест)</t>
  </si>
  <si>
    <t>ЗАО "Завод Металон"</t>
  </si>
  <si>
    <t xml:space="preserve">Промышленность (черная и цветная металлургия, производство вторичных материалов и метизов производственного значения) </t>
  </si>
  <si>
    <t>ПМР, г. Рыбница, ул. Мичурина, д. 148</t>
  </si>
  <si>
    <t>23.12.2020г.</t>
  </si>
  <si>
    <t>приобретение оборудования для производства проволоки и линии (станка) для производства рубки стальной фибры и оплата транспортных услуг по их доставке</t>
  </si>
  <si>
    <t>КОЛХОЗ "ПУТЬ ЛЕНИНА" КАМЕНСКОГО РАЙОНА</t>
  </si>
  <si>
    <t>Сельское хозяйство (овощеводство, животноводство)</t>
  </si>
  <si>
    <t>Каменский район с. Хрустовая</t>
  </si>
  <si>
    <t>608/7-08</t>
  </si>
  <si>
    <t>12.06.2019</t>
  </si>
  <si>
    <t>13.06.2019</t>
  </si>
  <si>
    <t>покупка основных средств (с/х техника и запасные части; Трактор Case IH, Magnum,  сеялка, дисковая борона, плуг; опрыскиватель, радионавигацинный прибор для с/х техники "Cruizer II")</t>
  </si>
  <si>
    <t>ООО "ТЕРА"</t>
  </si>
  <si>
    <t>Бумажная промышленность (производство изделий из бумаги и картона)</t>
  </si>
  <si>
    <t>г. Бендеры, ул. Петровского 27</t>
  </si>
  <si>
    <t>609/7-08</t>
  </si>
  <si>
    <t>26.06.2019</t>
  </si>
  <si>
    <t>покупка основных средств, покупка (строительство) строений, другое (приобретение недвижимости (строений), замощения (заасфальтированной прилегающей территории) и основных средств (внутриплощадочные сети водопровода, длина 75 метров, внутриплощадочные электрические сети 0,4 кв. на железобетонных опорах, протяженностью 0,3 км, внутриплощадочные сети канализации, длина 900 метров);  приобретение прессового вала для туалетной бумаги; емкости для линии по производству туалетной бумаги; комплектующих для бумагоделательной машины, мельницы для линии по производству туалетной бумаги;  приобретение строительных материалов; оплата услуг по ремонту кровли здания по адресу г. Бендеры, ул. Индустриальная, 16а; проведение строительно-монтажных работ по газоснабжению котельной по адресу: г. Бендеры, ул. Индустриальная,16а, гидроразбивателя для линии по производству туалетной бумаги;  проведение пусконаладочных работ, согласно контрактов.)</t>
  </si>
  <si>
    <t>ООО "ВЕК"</t>
  </si>
  <si>
    <t>Промышленность строительных материалов (производство труб)</t>
  </si>
  <si>
    <t>г. Бендеры, ул. Дзержинского 4-А</t>
  </si>
  <si>
    <t>619/7-08</t>
  </si>
  <si>
    <t>23.07.2019</t>
  </si>
  <si>
    <t>35</t>
  </si>
  <si>
    <t>покупка основных средств (HSS станок для заточки дисковых пил PNK-AC-CNC (600) и опции к нему)</t>
  </si>
  <si>
    <t>4</t>
  </si>
  <si>
    <t>ЗАО "БЕНДЕРСКИЙ МЯСОКОМБИНАТ"</t>
  </si>
  <si>
    <t>г. Бендеры, ул. Индустриальная 35</t>
  </si>
  <si>
    <t>641/7-08</t>
  </si>
  <si>
    <t>20.09.2019</t>
  </si>
  <si>
    <t>24.09.2019</t>
  </si>
  <si>
    <t>59</t>
  </si>
  <si>
    <t>покупка основных средств (коптильно-варочная камера Novotherm 3E, с полуавтоматической системой мойки;Мойка ящиков MPP-150E;  Вакуумный наполнитель Handtmann VF620; Машина для снятия шкурки)</t>
  </si>
  <si>
    <t>5</t>
  </si>
  <si>
    <t>КФХ ЛУПАШКО ИГОРЬ СЕРГЕЕВИЧ</t>
  </si>
  <si>
    <t>Каменский район, г. каменка, пер. Заводской 152</t>
  </si>
  <si>
    <t>462/7-09</t>
  </si>
  <si>
    <t>26.09.2019</t>
  </si>
  <si>
    <t>27.09.2019</t>
  </si>
  <si>
    <t>покупка основных средств (с/х техника (трактор John Deere 6195M); Плуг LEMKEN Euro Opal 9 4+1)</t>
  </si>
  <si>
    <t>6</t>
  </si>
  <si>
    <t>ООО "ХОЛПАРК"</t>
  </si>
  <si>
    <t>Сельское хозяйство (овощеводство)</t>
  </si>
  <si>
    <t>Слободзейский район, с. Парканы, ул. Ленина 114</t>
  </si>
  <si>
    <t>646/7-08</t>
  </si>
  <si>
    <t>09.10.2019</t>
  </si>
  <si>
    <t>17.10.2019</t>
  </si>
  <si>
    <t>покупка основных средств (Трактор John Deere-8420, гос.№ 417СА, 2005г.в., № дв. RG6081H283936, зав.№PW8420P037612, тех.талон серии АС №1965;Плуг к трактору John Deere, Gregorie Besson, Франция, модель SPY9 716 160 100, зав.№715727;  Плуг к трактору John Deere, Gregorie Besson, Франция, модель RC4 416 160 100, зав.№725042 НЕТ в залоге; Культиватор Topdown TD500, сер.№TD-524, инстр. TD400-700 VER.2.2; Дисковая борона DB 600T, 2004 г.в., зав.№441;Дисковая борона DB 600T, 2004 г.в., зав.№441;  Сеялка Gaspardo Maestra 12-тирядная; Пневматическая сеялка прямого высева GIGANTE 600)</t>
  </si>
  <si>
    <t>7</t>
  </si>
  <si>
    <t>671/7-08</t>
  </si>
  <si>
    <t>24.10.2019</t>
  </si>
  <si>
    <t>29.10.2019</t>
  </si>
  <si>
    <t>покупка основных средств (Саженцы ореха грецкого; трактор Беларус-952; борона дисковая прицепная БДП 3200 (с диском 660мм); Опрыскиватель прицепной PRESTIGE 2000 (ширина захвата штанги 16м))</t>
  </si>
  <si>
    <t>КФХ ШПИЛЬКИН ВАЛЕРИЙ НИКОЛАЕВИЧ</t>
  </si>
  <si>
    <t>Каменский район, г. Каменка, пер. Заводской д.577, кв 77</t>
  </si>
  <si>
    <t>489/7-09</t>
  </si>
  <si>
    <t>25.10.2019</t>
  </si>
  <si>
    <t>покупка  основных средств (с/х техника (трактор Белорус-82.1))</t>
  </si>
  <si>
    <t>12%</t>
  </si>
  <si>
    <t>5%</t>
  </si>
  <si>
    <t xml:space="preserve"> ООО "ДИНИСАЛЛ"</t>
  </si>
  <si>
    <t>г. Бендеры, ул  Т.Кручок, 27, кв.4</t>
  </si>
  <si>
    <t>665/7-08</t>
  </si>
  <si>
    <t>20.11.2019</t>
  </si>
  <si>
    <t>Покупка основных средств (сывороткоотделитель, формовочный аппарат, пресс горизонтальный, установка для посолки сыра;  автомат для упаковки полужирных продуктов PG-40; пресс тоннельный ПТК 76, пресс тоннельный ПТК 40; полки для хранения и созревания сыра ПХС; оборудование; камера термической обработки колбасных изделий, универсальные 6-ти полочные тележки для копчения типа Z;   моечная машина (мойка ящиков MPP-150E (электрическая), с плавной регулировки ленты транспортера и с дозатором), каплеструйный принтер FAZZA-L и конвейер 1м.; вентиляционные системы (элементы для вентиляции и акссесуары); нержавеющая сталь для изготовления рам (изделия из нержавеющей стали); воздухоохладители в комплекте с вентиляторами и электро-оттайкой; куттер вакуумный KN 200V с дополнительными комплектами ножей и комплектом проводки 16 метров; установка прессования и охлаждения творога УПТ год выпуска 2015; электронные весы типа BXN-1000D1.4-2 (1200x1200) RS-232, в приямке, из нержавеющей стали влаго-пылезащищенность индикатора IP67 и наибольшим пределом взвешивания 1т. в количестве 2 ед.</t>
  </si>
  <si>
    <t>10</t>
  </si>
  <si>
    <t>ООО "ДИНИСАЛЛ"</t>
  </si>
  <si>
    <t>792/7-08</t>
  </si>
  <si>
    <t>30.06.2020</t>
  </si>
  <si>
    <t>22.07.2020</t>
  </si>
  <si>
    <t>Покупка основных средств ( шприц вакуумный Handtmann VF-300 ;климатическая камера для созревания и копчения колбас;камера хранения t-200 model LL145/hgx 44e-770-4 в комплекте с воздухоохладителем Gunter ghf 045, камера шоковой заморозки model LL145/hgzx 1620-4 в комплекте с шокером;универсальный автоматический панировщик Мод. Mini Gaser Spain, автоматическая машина для формовки полуфабрикатов (тефтелей и т.д.) S-1500-V, матрицы для  биточков, матрицы для  наггетсов;панель-сэндвич , панель 150мм, панель -120мм;компрессорная установка поршневая СБ4/Ф-500.LT100 дв./7,5кВт (производительность 1400 л/мин);термоусадочный танк ОТ10 (Тепро, Польша), тележки из нержавейки для копчения тип Z на 6 полок с размером 1018*1014*1970 вес 55 кг. (10 шт.), тележка из нержавейки 200 л. масса40 кг+-200г (15 шт.), тележки из нержавейки для ящиков 400*600 мм (30 шт.), палки алюминиевые 1м (200 шт.), двери из нержавейки откатная для холодильника -18С с подогревом по периметру. Размеры двери 2100*1500*100 мм, без порога с замком WIEJK  (3 шт.), дверь из нержавейки откатная для холодильника 0-4С с подогревом по периметру. Размеры двери 2100*1500*60 мм, без порога с замком WIEJK;весы BXN-2000D1.4-2 (1200*1200) в приямке, исп. нерж. сталь 2 шт.;блокорез MAGURIT Gefrierschneider GmbH, год 2007,номер 5590,тип 042; ледогенератор NOWICKI WL-1100P)</t>
  </si>
  <si>
    <t>11</t>
  </si>
  <si>
    <t>промышленность строительных материалов</t>
  </si>
  <si>
    <t>672/7-08</t>
  </si>
  <si>
    <t>28.10.2019</t>
  </si>
  <si>
    <t>приобретении основных средств (Бульдозер Komatsu D65PX-15E0, 2008 года выпуска; Экскаватор KOMATSU PC350NLC-8, 2008 года; Грохот ГИЛ-43; ленточные транспортеры в количестве 4 (четырех) единиц)</t>
  </si>
  <si>
    <t>12</t>
  </si>
  <si>
    <t>ООО "УЛЬТРАПЛАСТ"</t>
  </si>
  <si>
    <t>Химическая промышленность</t>
  </si>
  <si>
    <t>г. Бендеры, ул. Космонавтов, 29, кв 51</t>
  </si>
  <si>
    <t>685/7-08</t>
  </si>
  <si>
    <t>21.11.2019</t>
  </si>
  <si>
    <t>26.11.2019</t>
  </si>
  <si>
    <t>24</t>
  </si>
  <si>
    <t>Покупка основных средств (Полуавтоматическая выдувная машина модель HZ880; комплектующие для оборудования по производству пластиковых бутылок)</t>
  </si>
  <si>
    <t>13</t>
  </si>
  <si>
    <t>ООО "КАЛИНА"</t>
  </si>
  <si>
    <t>Каменский район, г. Каменка, ул. Кирова, д.216</t>
  </si>
  <si>
    <t>692/7-08</t>
  </si>
  <si>
    <t>28.11.2019</t>
  </si>
  <si>
    <t>29.11.2019</t>
  </si>
  <si>
    <t>Покупка основных средств (Зерноуборочный комбайн Case IH, модель AF 7250; жатка зерновая Case IH 3050 VariCut (9,4м) с двумя боковыми ножницами и гидравлическим приводом; жатка Dominoni для уборки подсолнечника сплошного действия FREE SUN GF-1150; жатка для уборки кукурузы Dominoni S9712B</t>
  </si>
  <si>
    <t>14</t>
  </si>
  <si>
    <t>ООО "АРТ СТРОЙ"</t>
  </si>
  <si>
    <t>г. Бендеры, ул. Ткаченко, 10</t>
  </si>
  <si>
    <t>696/7-08</t>
  </si>
  <si>
    <t>04.12.2019</t>
  </si>
  <si>
    <t>09.12.2019</t>
  </si>
  <si>
    <t>Покупка основных средств (Автоматическая линия по изготовлению окон и дверей ПВХ (обрабатывающий и распиловочный центр, станок для привинчивания армирования, фурнитурный стол, сборочный стол, стенд остекления, станок для фрезеровки торцов импоста под углом, угло-обжимной пресс, маятниковая пила с автоматическими прижимами для нарезания алюминиевого профиля ); Автоматическая линия по производству стеклопакетов;Станок для прямолинейной и криволинейной резки стекла; Оборудование для производства окон и дверей ПВХ в ассортименте и погрузчик для обслуживания производства окон и дверей ПВХ)</t>
  </si>
  <si>
    <t>11,50%</t>
  </si>
  <si>
    <t>4,50%</t>
  </si>
  <si>
    <t>15</t>
  </si>
  <si>
    <t>ДООО "ПОЛИМИР"</t>
  </si>
  <si>
    <t>Григориопольский район, ПГТ Маяк</t>
  </si>
  <si>
    <t>698/7-08</t>
  </si>
  <si>
    <t>26.12.2019</t>
  </si>
  <si>
    <t>27.12.2019</t>
  </si>
  <si>
    <t>Покупка основных средств (Экструзионная линия для производства ПЭ труб 2 шт.)</t>
  </si>
  <si>
    <t>16</t>
  </si>
  <si>
    <t>ДООО "СЕЛЬСКОХОЗЯЙСТВЕННАЯ ФИРМА "ГАРАНТ-АГРО"</t>
  </si>
  <si>
    <t>Григориопольский район, с. Красногорка (МТФ)</t>
  </si>
  <si>
    <t>710/7-08</t>
  </si>
  <si>
    <t>Покупка основных средств (круговые стационарные установки в количестве 7 шт.; трубы полимерные, комплектующие и оборудование к ним, а также сопутствующие товары)</t>
  </si>
  <si>
    <t xml:space="preserve">Сельское хозяйствJ (растениеводство и животноводство) </t>
  </si>
  <si>
    <t>Григориопольский район с. Красногорка</t>
  </si>
  <si>
    <t>836/7-08</t>
  </si>
  <si>
    <t>84</t>
  </si>
  <si>
    <t>Покупка основных средств (круговая стационарная установка ST168 422м (Р4), круговая стационарная секторная установка ST127 397,5m (Р3), круговая стационарная установка ST168 394м (Р5), круговая стационарная установка ST168 320м (Р6); трубы полимерные, комплектующие и оборудование к ним, а также сопутствующие товары.)</t>
  </si>
  <si>
    <t>ООО " АПЕЛЬСИН"</t>
  </si>
  <si>
    <t>г. Бендеры, ул. Ползунова, д. 15</t>
  </si>
  <si>
    <t>711/7-08</t>
  </si>
  <si>
    <t xml:space="preserve">приобретение автоматического дозатора А1 (12х1,35L+4х2,3L РОМ canisters+2Y pump) в количестве 4шт. и шейкера автоматического S5 в количестве 4шт. </t>
  </si>
  <si>
    <t>ООО "ПРОФИ ЛЮКС"</t>
  </si>
  <si>
    <t xml:space="preserve">Промышленность строительных материалов </t>
  </si>
  <si>
    <t>г. Тирасполь, ул. К.Либкнехта, 121</t>
  </si>
  <si>
    <t>720/7-08</t>
  </si>
  <si>
    <t>18.02.2020</t>
  </si>
  <si>
    <t>27.02.2020</t>
  </si>
  <si>
    <t>Покупка основных средств (Обрабатывающий центр для ПВХ; Линия сварки и очистки KMW; Перечень оборудования для обработки ПВХ профиля (пила двойной резки, цифровой аппарат для измерения, станок для обработки торца, станция монтажа фурнитуры)); другое (услуги демонтажа и погрузки оборудования)</t>
  </si>
  <si>
    <t>СООО "СЕЛЬСКОХОЗЯЙСТВЕННАЯ ФИРМА "ПИК-АГРО"</t>
  </si>
  <si>
    <t>с. Незавертайловка, ул. Ленина 119</t>
  </si>
  <si>
    <t>724/7-08</t>
  </si>
  <si>
    <t>21.02.2020</t>
  </si>
  <si>
    <t>Покупка основных средств (Дождевальная машина "ФРЕГАТ" ДМФ-Ф-Б9-504-110; Дождевальная машина "ФРЕГАТ" ДМФ-Ф-А5-323-75; Насосный агрегат с дизельным приводом типа АНДш 315-32)</t>
  </si>
  <si>
    <t>Сельское хозяйство (Растениеводство (картофелеводство и овощеводство, производство плодов, ягод и винограда))</t>
  </si>
  <si>
    <t>725/7-08</t>
  </si>
  <si>
    <t>Покупка основных средств (Системы защиты от заморозков, оборудования для модернизации холодильных помещений: воздухоохладитель Theromkey IMT463.78D6E, холодильная централь модель CSB-F-1x400MTX с электрическим щитом и монтажной фурнитурой, инвертор Р=37kW, инвертор Р=11kW, ультразвуковой увлажнитель воздуха SEB6500 с монтажной фурнитурой, Tarp System с монтажной фурнитурой)</t>
  </si>
  <si>
    <t>22</t>
  </si>
  <si>
    <t>КФХ САРАНЧА АЛЕКСАНДР НИКОЛАЕВИЧ</t>
  </si>
  <si>
    <t>КРАСНОГОРКА ЛАЗАРЕВА 16</t>
  </si>
  <si>
    <t>524/7-09</t>
  </si>
  <si>
    <t>28.02.2020</t>
  </si>
  <si>
    <t>10.03.2020</t>
  </si>
  <si>
    <t>Покупка основных средств (дождевальная машина PRORAIN F40 (2 единицы), ирригационная машина (инв. №100168))</t>
  </si>
  <si>
    <t>23</t>
  </si>
  <si>
    <t>СЛОБОДЗЕЙСКИЙ РАЙОН, С. БЛИЖНИЙ ХУТОР МИЧУРИНА 57</t>
  </si>
  <si>
    <t>849/7-08</t>
  </si>
  <si>
    <t>06.11.2020</t>
  </si>
  <si>
    <t>10.11.2020</t>
  </si>
  <si>
    <t>Покупка основных средств(Центральная круговая оросительная система модель 8120; Комплектующие для установки трубопроводной системы и подвода воды к оросительным системам)</t>
  </si>
  <si>
    <t>739/7-08</t>
  </si>
  <si>
    <t>17.03.2020</t>
  </si>
  <si>
    <t>20.03.2020</t>
  </si>
  <si>
    <t>покупка основных средств (Центральная круговая оросительная система модель 8120 (круговая система 365 м, круговая система 555 м, круговая система 690 м); Комплектующие для установки трубопроводной системы и подвода воды к оросительным системам)</t>
  </si>
  <si>
    <t>740/7-08</t>
  </si>
  <si>
    <t>25.03.2020</t>
  </si>
  <si>
    <t>02.04.2020</t>
  </si>
  <si>
    <t>покупка основных средств (саженцы персика плоского)</t>
  </si>
  <si>
    <t>26</t>
  </si>
  <si>
    <t>762/7-08</t>
  </si>
  <si>
    <t>22.04.2020</t>
  </si>
  <si>
    <t>24.04.2020</t>
  </si>
  <si>
    <t>Покупка основных средств (системы орошения с фронтальным и круговым движением 428,5 м (дождевальная машина ферменная RKD фронтального действия с забором воды от гидрантов модификации Shint 596), системы орошения с фронтальным и круговым движением 428,5 м (дождевальная машина ферменная RKD фронтального действия с забором воды от гидрантов модификации Shint 658) , системы орошения с фронтальным и круговым движением 363,2 м (дождевальная машина ферменная RKD фронтального действия с забором воды от гидрантов модификации Shint 658), двухсторонней системы орошения с фронтальным движением 796,2 м (двухсторонняя дождевальная машина ферменная RKD фронтального действия с забором воды от гидрантов модификации SL 2B 658-596))</t>
  </si>
  <si>
    <t>27</t>
  </si>
  <si>
    <t>808/7-08</t>
  </si>
  <si>
    <t>10.08.2020</t>
  </si>
  <si>
    <t>12.08.2020</t>
  </si>
  <si>
    <t>Покупка основных средств ( Система орошения с фронтальным и круговым движением 363,2 м (дождевальная машина ферменная RKD фронтального действия с забором воды от гидрантов модификации SHint 658 – 2шт.; Система орошения с фронтальным  движением 510 м (дождевальная машина ферменная RKD фронтального действия с забором воды от гидрантов модификации SL 658), Система орошения с фронтальным и круговым движением 370 м (дождевальная машина ферменная RKD фронтального действия с забором воды от гидрантов модификации SHint 658 ), Система орошения с фронтальным и круговым движением 361 м (дождевальная машина ферменная RKD фронтального действия с забором воды от гидрантов модификации SHint 658 ), Система орошения с фронтальным  движением 450 м (дождевальная машина ферменная RKD фронтального действия с забором воды от гидрантов модификации SL 658), Система орошения с фронтальным и круговым движением 286 м (дождевальная машина ферменная RKD фронтального действия с забором воды от гидрантов модификации SHint 658 ), Система орошения с  круговым движением 464 м (дождевальная машина ферменная RKD кругового действия с забором воды от гидрантов модификации PCS 658 ), Система орошения с  круговым движением 464 м (дождевальная машина ферменная RKD кругового действия с забором воды от гидрантов модификации PCS 658 ), Система орошения с фронтальным и круговым движением 350 м (дождевальная машина ферменная RKD фронтального действия с забором воды от гидрантов модификации SHint 658 ), Система орошения с  круговым движением393 м (дождевальная машина ферменная RKD кругового действия с забором воды от гидрантов модификации PCS 658 - зшт. ), Система орошения с  круговым движением 500 м (дождевальная машина ферменная RKD кругового действия с забором воды от гидрантов модификации PCS 658 ), Система орошения с фронтальным  движением 450 м (дождевальная машина ферменная RKD фронтального действия с забором воды от гидрантов модификации SL 658), Система орошения с фронтальным и круговым движением 361 м (дождевальная машина ферменная RKD фронтального действия с забором воды от гидрантов модификации SHint 658 ), Система орошения с  круговым движением 440 м (дождевальная машина ферменная RKD кругового действия с забором воды от гидрантов модификации PCS 658 ), Система орошения с  круговым движением 440 м (дождевальная машина ферменная RKD кругового действия с забором воды от гидрантов модификации PCS 658  - 2шт), Система орошения с  круговым движением 500 м (дождевальная машина ферменная RKD кругового действия с забором воды от гидрантов модификации PCS 658 );полиэтиленовая труба; полимерные трубы, комплектующие и оборудование к ним; полиэтиленовая труба ) .</t>
  </si>
  <si>
    <t>28</t>
  </si>
  <si>
    <t>ООО  "ГРИГОРИОПОЛЬСКИЙ КОМБИНАТ ХЛЕБОПРОДУКТОВ"</t>
  </si>
  <si>
    <t>г. Григориополь, ул. Урицкого, 2</t>
  </si>
  <si>
    <t>756/7-08</t>
  </si>
  <si>
    <t>06.05.2020</t>
  </si>
  <si>
    <t>покупка основных средств (сепаратор зерноочистительный марки БСХ-100 с системой аспирации;круговая оросительная система RKD-PC 658, 456,75 м.)</t>
  </si>
  <si>
    <t>29</t>
  </si>
  <si>
    <t>824/7-08</t>
  </si>
  <si>
    <t>30</t>
  </si>
  <si>
    <t>ООО "ДНЕСТРОВСКИЕ КОРМА"</t>
  </si>
  <si>
    <t>Другие промышленные производства</t>
  </si>
  <si>
    <t>г. Тирасполь, ул. Одесская 86/1 "В", 15</t>
  </si>
  <si>
    <t>758/7-08</t>
  </si>
  <si>
    <t>23.04.2020</t>
  </si>
  <si>
    <t>30.04.2020</t>
  </si>
  <si>
    <t>48</t>
  </si>
  <si>
    <t>покупка основных средств (Производственная линия для производства полнорационных сухих кормов для котов и собак; Смеситель для кормов М01/02 1000 кг, Дробилка молотковая S01-0 на 7,5 кВт); покупка (строительство) строений (комплекс строений и право пользования на земельный участок по адресу: г. Тирасполь, ул. А.П. Манойлова, д. 57Б); ремонт/модернизация строений (ремонт приобретаемого помещения)</t>
  </si>
  <si>
    <t>653/7-08</t>
  </si>
  <si>
    <t>30.09.2019</t>
  </si>
  <si>
    <t>покупка основных средств, ремонт/модернизация строений (Измельчитель-смеситель-раздатчик кормов ИСРК-12Ф; Материалы для реконструкции кровли; Строительные материалы;сэндвич панели;Резиновые коврики; телескопический погрузчик ManitouMLT-731 )</t>
  </si>
  <si>
    <t>757/7-08</t>
  </si>
  <si>
    <t>покупка основных средств (Трактора DEUTZ-FAHR - 2 шт; оборудование транспортировки сельхоз продукции (навозоразбрасыватель) - 1 шт; Распределитель силоса - 1 шт., уплотнитель силосных масс - 1 шт.); другое (Нетели - 99 шт)</t>
  </si>
  <si>
    <t>33</t>
  </si>
  <si>
    <t>802/7-08</t>
  </si>
  <si>
    <t>27.07.2020</t>
  </si>
  <si>
    <t>30.07.2020</t>
  </si>
  <si>
    <t>80</t>
  </si>
  <si>
    <t xml:space="preserve">покупка основных средств, строительство, ремонт/модернизация строений (строительные материалы;  материалы для реконструкции кровли; кровельные и стеновые панели и комплектующие; доильный зал и охладитель молока); </t>
  </si>
  <si>
    <t>34</t>
  </si>
  <si>
    <t>ООО "АГРОСИД"</t>
  </si>
  <si>
    <t xml:space="preserve">Растениеводство </t>
  </si>
  <si>
    <t>Слободзейский район, с. Ближний Хутор, ул. Октябрьская, 130</t>
  </si>
  <si>
    <t>791/7-08</t>
  </si>
  <si>
    <t>03.07.2020</t>
  </si>
  <si>
    <t>Ипподромные системы орошения с фронтальным и круговым движением модели SHint 658, 262.2 м и 521,7 м; Комплектующие для установки трубопроводной системы и подвода воды к оросительным системам</t>
  </si>
  <si>
    <t>850/7-08</t>
  </si>
  <si>
    <t>Покупка основных средств (Центральная оросительная система модель 8120 (10 единиц);Комплектующие для установки трубопроводной системы и подвода воды к оросительным системам)</t>
  </si>
  <si>
    <t>КФХ ШПИЛЬКИН Д.А.</t>
  </si>
  <si>
    <t>577/7-09</t>
  </si>
  <si>
    <t>06.07.2020</t>
  </si>
  <si>
    <t>покупка основных средств(Погрузчик-экскаватор NEW HOLLAND)</t>
  </si>
  <si>
    <t>37</t>
  </si>
  <si>
    <t>ООО "МИХЕЙ И К"</t>
  </si>
  <si>
    <t>Слободзейский район, с. Глиное, ул. Свердлова, д. 67</t>
  </si>
  <si>
    <t>811/7-08</t>
  </si>
  <si>
    <t>07.08.2020</t>
  </si>
  <si>
    <t xml:space="preserve">покупка основных средств (Дождевальная машина CASELLA HY TURB M90-400)
</t>
  </si>
  <si>
    <t>38</t>
  </si>
  <si>
    <t>КФХ 
КОРЧАК НИКОЛАЙ ГЕРАСИМОВИЧ</t>
  </si>
  <si>
    <t>КРАСНАЯ ГОРКА ТИРАСПОЛЬСКАЯ 41</t>
  </si>
  <si>
    <t>625/7-09</t>
  </si>
  <si>
    <t>02.10.2020</t>
  </si>
  <si>
    <t>26.10.2020</t>
  </si>
  <si>
    <t>Покупка основных средств (дождевальная машина ДМФ «Фрегат» кругового действия ДМФ-К-А7-443-77 (1 единица))</t>
  </si>
  <si>
    <t>39</t>
  </si>
  <si>
    <t>КФХ РУССОЙ ЛЕОНИД АЛЕКСЕЕВИЧ</t>
  </si>
  <si>
    <t>КРЕМЕНЧУГ ЛЕНИНА 64</t>
  </si>
  <si>
    <t>627/7-09</t>
  </si>
  <si>
    <t>07.10.2020</t>
  </si>
  <si>
    <t>Покупка основных средств (Фронтальная система с фронтальным движением модели S.L. 596, 357,3 m; Полимерные трубы и комплектующие к ним)</t>
  </si>
  <si>
    <t>40</t>
  </si>
  <si>
    <t>ООО "Корсар"</t>
  </si>
  <si>
    <t>Производство, хранение, транспортировка  и реализация мороженого, пельменей, вареников, полуфабрикатов замороженных. Торгово-закупочная деятельность. Общественное питание. Ремонт и обслуживание холодильных установок. Автостоянка, автомойка.</t>
  </si>
  <si>
    <t xml:space="preserve">г. Бендеры, ул. Тимирязева, д.2д </t>
  </si>
  <si>
    <t>851/7-08</t>
  </si>
  <si>
    <t>19.11.2020</t>
  </si>
  <si>
    <t>41</t>
  </si>
  <si>
    <t>ООО "Агрофирма"Ванко"</t>
  </si>
  <si>
    <t>Растениеводство (выращивание зерновых, технических культур)</t>
  </si>
  <si>
    <t>Слободзейский район, с. Фрунзе, ул. 60 Лет Октября, д. 4, кв. 12</t>
  </si>
  <si>
    <t>871/7-08</t>
  </si>
  <si>
    <t>Покупка основных средств (Центральная оросительная система (Модель "8120" ) кол-во 3 шт.; комплектующие водопроводной системы) и другое (Проектные и электромонтажные работы по подключению оросительной системы к системе энергоснабжения)</t>
  </si>
  <si>
    <t>42</t>
  </si>
  <si>
    <t>ООО  "Злата"</t>
  </si>
  <si>
    <t>Сельское хозяйство (производство, заготовка, переработка и реализация с/х продукции, животноводческая деятельность)</t>
  </si>
  <si>
    <t>876/7-08</t>
  </si>
  <si>
    <t>Покупка основных средств(поливальная система "URAPIVOT" ипподромного типа, Материалы (трубы, тройники, угольник, втулки, фланец, переходы, шпилька, гайка)) и другое (земляные и монтажные работы)</t>
  </si>
  <si>
    <t>Глава крестьянского (фермерского) хозяйства - Токаренко Игорь Викторович</t>
  </si>
  <si>
    <t>Сельское хозяйство (Свиноводство)</t>
  </si>
  <si>
    <t>Слободзейский р-н, с. Ближний Хутор, ул. К. Либкнехта, д. 3"А"</t>
  </si>
  <si>
    <t>692/7-09</t>
  </si>
  <si>
    <t>Покупка основных средств (поросята в количестве 300 штук)</t>
  </si>
  <si>
    <t>Общество с ограниченной ответственностью "Техноальянс"</t>
  </si>
  <si>
    <t>Промышленность строительных материалов, сдача недвижимости в аренду, оптовая и розничная торговля строительными материалами.</t>
  </si>
  <si>
    <t xml:space="preserve">г. Бендеры, ул. Панина, д.22 </t>
  </si>
  <si>
    <t>884/7-08</t>
  </si>
  <si>
    <t xml:space="preserve">Покупка основных средств (приобретение автоматического вибропресса STEIF VFL-0.9/8 в комплекте с пневмоскребком; приобретение недвижимого имущества по адресу: г. Бендеры, ул. Б.Восстания,52а; приобретение экскаватора (марка, модель  TC-JCB-3CX, год выпуска -2003г.))
</t>
  </si>
  <si>
    <t>ОБЩЕСТВО С ОГРАНИЧЕННОЙ ОТВЕТСТВЕННОСТЬЮ "ЕВРОРОСТАГРО"</t>
  </si>
  <si>
    <t>898/7-08</t>
  </si>
  <si>
    <t xml:space="preserve">Покупка основных средств (центральные оросительные системы, производства компании «Валмонт» торговая марка “Valley” (5 единиц); материалы для монтажа системы; материалы - трубы полиэтиленовые; насосная станция для системы орошения; материалы - кабель, провод; электротехническое оборудование; запасные части; оборудование - песочный фильтр, бак, дисковый фильтр; материалы для СКО, слолбы ЖС-24; Электромонтажные, пусконаладочные и проектные работы)
</t>
  </si>
  <si>
    <t>Общество с ограниченной ответственностью "Плай Нистрян"</t>
  </si>
  <si>
    <t>Сельское хозяйство (растениеводство, выращивание фруктов, винограда, зерновых и технических культур)</t>
  </si>
  <si>
    <t>Слободзейский район, с. Карагаш, ул. Ленина, д. 91а</t>
  </si>
  <si>
    <t>899/7-08</t>
  </si>
  <si>
    <t xml:space="preserve">Покупка (строительство) строений (строительство холодильника для хранения сельскохозяйственных культур)
</t>
  </si>
  <si>
    <t>Общество с ограниченной ответственностью "Биофрост"</t>
  </si>
  <si>
    <t xml:space="preserve">Пищевая промышленность (производство замороженных мучных и хлебобулочных изделий) </t>
  </si>
  <si>
    <t>г. Тирасполь, ул. Шевченко, д. 91а</t>
  </si>
  <si>
    <t>897/7-08</t>
  </si>
  <si>
    <t xml:space="preserve">Покупка основных средств (приобретение технологической линии для производства хлебобулочных и мучных изделий)
</t>
  </si>
  <si>
    <t>ООО "Агро Компакт"</t>
  </si>
  <si>
    <t>Григор. р-н,   с.Красная горка, ул.Тираспольская, 84</t>
  </si>
  <si>
    <t>инвестиционные цели, а именно на финансирование затрат  на закладку многолетних насаждений, приобретение основных средств, согласно контрактов</t>
  </si>
  <si>
    <t>Григориопольский район,   с.Красная Горка, ул.Тираспольская, 84</t>
  </si>
  <si>
    <t>на приобретение с/х техники и оборудования, необходимые для организации выращивания, хранения и переработки продуктов садоводства, а так же кабельная трубка и аксессуары для капельного орошения, трубы и фитинги</t>
  </si>
  <si>
    <t>инвестиционные цели, а именно на финансирование затрат  на приобретение дождевальных машин, с/х техники, контейнеров и ящиков для транспортировки и хранения фруктов, генераторной установки</t>
  </si>
  <si>
    <t>на приобретение осн. Ср.: лукоуборочной машины, оборудования для теплицы по выращиванию овощей, системы капельного орошения для виноградника, средств для формирования и поддержания виноградника, закладка многолетних насаждений</t>
  </si>
  <si>
    <t>инвестиционные цели, а именно на финансирование затрат Заемщика на приобретение основных средств: ирригационного оборудования</t>
  </si>
  <si>
    <t xml:space="preserve">Сельское хозяйство (овощеводство, растениеводство) </t>
  </si>
  <si>
    <t>Рыбницкий р-н с.Мокра ул Коммунаров д 77</t>
  </si>
  <si>
    <t>приобретение основных средств для орошения</t>
  </si>
  <si>
    <t>ООО "Фарбена"</t>
  </si>
  <si>
    <t>Сельское хозяйство, животноводство</t>
  </si>
  <si>
    <t>Слободзейкий р-н с.Незавертайловка, ул. Горького, д.182</t>
  </si>
  <si>
    <t>12.06.2019 г.</t>
  </si>
  <si>
    <t>Приобретение основных средств (с/х техника и оборудование, необходимые для заготовки кормов)</t>
  </si>
  <si>
    <t>ООО "Сельскохозяйственная Фирма "Экспедиция-Агро"</t>
  </si>
  <si>
    <t xml:space="preserve">Слободзейский район, с.Новокотовск, ул.Ткаченко, д.2 </t>
  </si>
  <si>
    <t>приобретение машины для уборки брокколи и цветной капусты, согласно заключенного контракта №1921 от 19 марта 2019 г. с компанией Sweere Food Processing Equipment BV (Нидерланды).</t>
  </si>
  <si>
    <t>Слободзейский район, с.Новокотовск, ул.Ткаченко, д.3</t>
  </si>
  <si>
    <t>приобретение основных средств – дождевальной установки  RKD Center pivot (контракт №9/19 от 01.10.2019г.),  труб D315PN8 (контракт №1147 MD от 01.10.2019)</t>
  </si>
  <si>
    <t>Слободзейский район, с.Новокотовск, ул.Ткаченко, д.4</t>
  </si>
  <si>
    <t xml:space="preserve">строительство холодильного склада минусового хранения, </t>
  </si>
  <si>
    <t>Слободзейский район, с.Новокотовск, ул.Ткаченко, д.5</t>
  </si>
  <si>
    <t xml:space="preserve">приобретение оборудования для холодильного склада минусового хранения  (договор 31032020/1 от 31.03.2020 заключенный с ООО «АСТРА» ) </t>
  </si>
  <si>
    <t>ирригационной машины линейно-круговой типа Bauer Centerliner CLS, согласно договору купли-продажи №27/07 от 27.07.2020г., заключенного с Rohren und Pumpenwerk Bauer G.m.b.H. (Австрия)</t>
  </si>
  <si>
    <t>на финансирования капитальных вложений в строительство оросительных систем</t>
  </si>
  <si>
    <t xml:space="preserve">Промышленность  (машиностроение) </t>
  </si>
  <si>
    <t>ПМР, г.Тирасполь, ул. Сакриера, 1</t>
  </si>
  <si>
    <t>Модернизация станочного оборудования, приобретение основных средств, согласно контрактов</t>
  </si>
  <si>
    <t>КФХ "Садома Геннадий Сергеевич"</t>
  </si>
  <si>
    <t>сельское хозяйство</t>
  </si>
  <si>
    <t>Рыбницкий р-н с.Выхватенцы, с.Воронково</t>
  </si>
  <si>
    <t>Сельское хозяйство, (подотрасль -растени еводство,производство  зерновых, оказание услуг по хранению, сушке и переработке зерна и масляничных культур,картофелеводство)</t>
  </si>
  <si>
    <t xml:space="preserve">Дубоссарский район,г.Дубоссары   </t>
  </si>
  <si>
    <t xml:space="preserve"> на развитие картофелеводства, в том числе приобретение осн. ср. для посадки и выращивания картофеля (картофелесажалка, гребнеобразующая фреза), приобретение оросительной системы , приобретение, монтаж и наладка оборудования для овощехранилища, состоящего из двух холодильных камер, приобретение погрузчика, оплата транспортно-экспедиционных услуг перевозчику.</t>
  </si>
  <si>
    <t>кредитование осуществляется на строительство (ремонт, реконструкция) оросительных систем, проведение электромонтажных работ для подключения дождевальных машин, проведение реконструкции существующих внутрихозяйственных сетей водопроводов, приобретение  дождевальных машин , оросительных систем и агрегатов, а именно, приобретение 8 круговых дождевальных машин (модель 8120) торговой марки «Valley», спринклерной оросительной системы, запасных частей и комплектующих для модернизации имеющихся систем орошения, оплата транспортно-экспедиционных услуг перевозчику</t>
  </si>
  <si>
    <t>на строительство (ремонт, реконструкция) оросительных систем, приобретение  дождевальных машин , оросительных систем и агрегатов</t>
  </si>
  <si>
    <t>ООО "Лювена"</t>
  </si>
  <si>
    <t xml:space="preserve">геологическое изучение, использование недр, связанное с добычей полезных ископаемых. Производство и реализация строительных материалов. </t>
  </si>
  <si>
    <t>Григориопольский район, с. Малаешты,</t>
  </si>
  <si>
    <t>приобретение основных средств для пополнения парка оборудования специализированной техникой</t>
  </si>
  <si>
    <t xml:space="preserve">на финансирование затрат Заемщика: приобретение основных средств для осуществления деятельности в отраслях промышленности </t>
  </si>
  <si>
    <t>ООО "Фиальт-Агро"</t>
  </si>
  <si>
    <t>Животноводство, растениеводство, переработка</t>
  </si>
  <si>
    <t>С. Парканы, ул. Ленина 200</t>
  </si>
  <si>
    <t>строительство коровника на 880 голов фуражного стада, оснащением МТФ необходимым технологическим оборудованием, приобретение КРС</t>
  </si>
  <si>
    <t>финансирование затрат на модернизацию и обновление производства</t>
  </si>
  <si>
    <t xml:space="preserve"> ОАО "Завод консервов детского питания"</t>
  </si>
  <si>
    <t>Пищевая промышленность, переработка сельскохозяйственного сырья.</t>
  </si>
  <si>
    <t>г. Тирасполь, ул. К. Цеткин, д.4</t>
  </si>
  <si>
    <t xml:space="preserve">приобретение основных средств - машины для уборки брокколи цветной капусты, согласно контракта № 2013-1425 от 01.05.2020 г заключенного с Sweere Mangnus BV (Нидерланды) </t>
  </si>
  <si>
    <t>ОАО "Завод консервов детского питания"</t>
  </si>
  <si>
    <t>приобретение основных средств – испарительных конденсаторов</t>
  </si>
  <si>
    <t>г. Тирасполь, ул. К. Цеткин, д.5</t>
  </si>
  <si>
    <t>приобретение оборудования (автоматической термоформовочной и вакуумной упаковочной машины, машины для обрезки краев кукурузы, формы для початков кукурузы, жидкого наполнителя, струйного принтера, системы печати с упаковочной машиной)</t>
  </si>
  <si>
    <t>ООО "Нер-Агро"</t>
  </si>
  <si>
    <t>Сельское хозяйство, (подотрасль -растениеводство, производство зерновых культур)</t>
  </si>
  <si>
    <t>Григориопольский район, с.Тея, ул.Ленина, д. 51.</t>
  </si>
  <si>
    <t>10.08.2020.</t>
  </si>
  <si>
    <t>финансирование затрат Заемщика: приобретение поливной системы кругового типа, дождевальной машины, проведение электромонтажных работ для подключения оборудования для полива и проведение внутрихозяйственных водопроводных сетей</t>
  </si>
  <si>
    <t>ООО "Михайловка-Агро"</t>
  </si>
  <si>
    <t>Рыбницкий р-н, село Михайловка</t>
  </si>
  <si>
    <t>ООО "Минерул"</t>
  </si>
  <si>
    <t>ригориопольский район, с.Красная Горка, ул.Тираспольская, д.90 "а"</t>
  </si>
  <si>
    <t>приобретение 2-х дождевальных машин «Фрегат», полимерных труб и комплектующих к ним</t>
  </si>
  <si>
    <t>Слободзейский район, с.Владимировка, ул. Ленина, 46</t>
  </si>
  <si>
    <t>приобретение основных средств - дождевальных установок, комплектующих для оросительных систем, выполнения работ по строительству оросительной системы</t>
  </si>
  <si>
    <t>ООО "Сельскохозяйственная фирма "Золотой колос"</t>
  </si>
  <si>
    <t>Слободзейский район, с. Чобручи, ул. Фрунзе, 83</t>
  </si>
  <si>
    <t>12.11.2020</t>
  </si>
  <si>
    <t xml:space="preserve">инвестиц-е цели, а именно финанс-е затрат заемщика на стрит-во оросит. системы, в т.ч. приобретение оросит. машин       </t>
  </si>
  <si>
    <t>ООО "Мегатрансавто"</t>
  </si>
  <si>
    <t>г.Рыбница, ул.Маяковского 4</t>
  </si>
  <si>
    <t>20.06.2019</t>
  </si>
  <si>
    <t xml:space="preserve"> </t>
  </si>
  <si>
    <t>г. Бендеры, ул. Суворова, д. 4 Б/1</t>
  </si>
  <si>
    <t>г. Тирасполь, пр-зд Монтажников, д. 2А</t>
  </si>
  <si>
    <t>г. Тирасполь, ул. Шевченко, д. 86</t>
  </si>
  <si>
    <t>ООО "Агромеханизм"</t>
  </si>
  <si>
    <t>Промышленность (ремонт машин и оборудования)</t>
  </si>
  <si>
    <t xml:space="preserve"> г.Слободзея, ул.Тираспольская, д.11 "Д"</t>
  </si>
  <si>
    <t>Сооружение основных средств и приобретение основных средств</t>
  </si>
  <si>
    <t>КФХ Черниенко Александр Григорьевич</t>
  </si>
  <si>
    <t>Растениеводство (зерновые, бахчевые, сад)</t>
  </si>
  <si>
    <t>Мелиорация: приобретение дождевальной машины и бензинового погрузчика</t>
  </si>
  <si>
    <t>Растениеводство (зерновые, технические культуры)</t>
  </si>
  <si>
    <t>Мелиорация: приобретение дождевальной машины и труб ПЭ</t>
  </si>
  <si>
    <t>Сельское хозяйство (с/х производство)</t>
  </si>
  <si>
    <t>Слободзейский р-н, с.Глиное, ул.Чапаева д.115А</t>
  </si>
  <si>
    <t>Приобретение, модернизация и тех.перевооружение основных средств</t>
  </si>
  <si>
    <t>ООО "ДоброФрут"</t>
  </si>
  <si>
    <t>ПМР, Слободзейский р-н, с.Чобручи, ул.Пионерская, д.27</t>
  </si>
  <si>
    <t>Выполнение работ по строительству фруктохранилища с сортировочной линией; Приобретение основных средств</t>
  </si>
  <si>
    <t>Сельское хозяйство (растениводство и животноводство)</t>
  </si>
  <si>
    <t>г.Бендеры, ул.Т.Кручок, 13</t>
  </si>
  <si>
    <t>966/7-08</t>
  </si>
  <si>
    <t>Покупка основных средств (агрегат, борона)</t>
  </si>
  <si>
    <t>993/7-08</t>
  </si>
  <si>
    <t>Покупка основных средств (оборудование для коровника и доильного зала); Модернизация строений</t>
  </si>
  <si>
    <t>Сельское хозяйство, (подотрасль -растениеводство, производство зерновых, плодов)</t>
  </si>
  <si>
    <t>Григориопольский район, с.Красная Горка ул.Тираспольская, 84</t>
  </si>
  <si>
    <t>На приобретение полиэтиленовых труб, согл дог. С ДООО "ПолиМир"</t>
  </si>
  <si>
    <t>ООО "Картофель от хозяина"</t>
  </si>
  <si>
    <t>Сельское хозяйство, (подотрасль -растениеводство, производство зерновых, плодов, картофелеводство, овощеводство)</t>
  </si>
  <si>
    <t>г.Бендеры, ул.Московская д.36 кв.2</t>
  </si>
  <si>
    <t>На приобретение круговой оросительной системы</t>
  </si>
  <si>
    <t>КФХ Агатьев Василий владимирович</t>
  </si>
  <si>
    <t>Растениводство, овощеводство</t>
  </si>
  <si>
    <t>Приобретение основных средств: сеялки, культиватора междурядного, машины для скашивания ботвы лука, машины для выкапывания лука, комбайна для уборки моркови</t>
  </si>
  <si>
    <t>ООО "Агросем"</t>
  </si>
  <si>
    <t>ПМР, Слободзейский р-н, с.Карагаш, ул.Ленина д.91А</t>
  </si>
  <si>
    <t>Приобретение основных средств-сеялки</t>
  </si>
  <si>
    <t>ООО "Бизон"</t>
  </si>
  <si>
    <t>Промышденность (химическая и нефтехимическая)</t>
  </si>
  <si>
    <t>Григориопольский район,п.Маяк</t>
  </si>
  <si>
    <t>Приобретение основных средств-производственное оборудование</t>
  </si>
  <si>
    <t>Сельское хозяйство (животноводство)</t>
  </si>
  <si>
    <t>1006/7-08</t>
  </si>
  <si>
    <t>Приобретение нетелей в количестве 99 голов</t>
  </si>
  <si>
    <t>Слободзейский район, с.Суклея, ул.Котовского, 67</t>
  </si>
  <si>
    <t>1011/7-08</t>
  </si>
  <si>
    <t>руб.ПМР</t>
  </si>
  <si>
    <t>Приобретение недвижимого имущества по адресу г.Тирасполь, ул.Старого д.130А</t>
  </si>
  <si>
    <t>КФХ Корчак Николай Станиславович</t>
  </si>
  <si>
    <t>Сельское хозяйство (выращивание зерновых и картофелеводство)</t>
  </si>
  <si>
    <t>Григориополь, ул.К.Маркса, 182</t>
  </si>
  <si>
    <t>822/7-09</t>
  </si>
  <si>
    <t>Приобретение трактора Беларус</t>
  </si>
  <si>
    <t>17</t>
  </si>
  <si>
    <t>18</t>
  </si>
  <si>
    <t>19</t>
  </si>
  <si>
    <t>20</t>
  </si>
  <si>
    <t>21</t>
  </si>
  <si>
    <t>31</t>
  </si>
  <si>
    <t>32</t>
  </si>
  <si>
    <t>43</t>
  </si>
  <si>
    <t>44</t>
  </si>
  <si>
    <t>45</t>
  </si>
  <si>
    <t>46</t>
  </si>
  <si>
    <t>47</t>
  </si>
  <si>
    <t>Сельское хозяйство, (подотрасль -растениеводство, производство зерновых, масленичных культур, а также оказание услуг по обработке почвы)</t>
  </si>
  <si>
    <t>Слободзейский район, с.Глиное, ул.Комсомольская д.48</t>
  </si>
  <si>
    <t>Приобретение оросительной системы и материалов для ее монтажа</t>
  </si>
  <si>
    <t>ООО "БиоАгроЛэнд"</t>
  </si>
  <si>
    <t>Сельское хозяйство, (подотрасль -растениеводство, производство зерновых, масленичных культур)</t>
  </si>
  <si>
    <t>Слободзейский район, с.Коротное, ул.Степная д.87</t>
  </si>
  <si>
    <t>ПМР, г.Каменка, ул.Кирова, д.7</t>
  </si>
  <si>
    <t>Приобретение основных средств-оборудование и кукурузоуборочный компайн</t>
  </si>
  <si>
    <t>ПМР, Слободзейский р-н, с.Терновка ул.Ленина д.20/2</t>
  </si>
  <si>
    <t>Приобретение ирригационного оборудования</t>
  </si>
  <si>
    <t>ООО "Агроторгинвест групп"</t>
  </si>
  <si>
    <t>ООО "Агроват"</t>
  </si>
  <si>
    <t>Слободзейский район, с.Суклея, ул.И.Крянгэ,44</t>
  </si>
  <si>
    <t>8/7-08</t>
  </si>
  <si>
    <t>Приобретение круговой оросительной системы.</t>
  </si>
  <si>
    <t>Сельское хозяйство (выращивание зерновых и технических культур)</t>
  </si>
  <si>
    <t>г.Тирасполь, ул.Юности д.104 кв.4</t>
  </si>
  <si>
    <t>4/7-09</t>
  </si>
  <si>
    <t>ООО "Янтарь"</t>
  </si>
  <si>
    <t>г.Слободзея, ул.Фрунзе, 23</t>
  </si>
  <si>
    <t>26/7-08</t>
  </si>
  <si>
    <t>Приобретение оросительной системы и материалов для монтажа</t>
  </si>
  <si>
    <t>ЗАО "Тираспольский завод ЖБИ №6"</t>
  </si>
  <si>
    <t>г.Тирасполь, ул.Манойлова,70</t>
  </si>
  <si>
    <t>40/7-08</t>
  </si>
  <si>
    <t>Долл.США</t>
  </si>
  <si>
    <t>Приобретение бетоносмесительной установки</t>
  </si>
  <si>
    <t>2021 год</t>
  </si>
  <si>
    <t>2022 год</t>
  </si>
  <si>
    <t>дата заклю- чения кредитного договора</t>
  </si>
  <si>
    <t>ООО "Сельскохозяйственная фирма "Маккол"</t>
  </si>
  <si>
    <t>Сельское хозяйство, (подотрасль -растениеводство, производство зерновых, бобовых культур, включая семеноводство)</t>
  </si>
  <si>
    <t>Слободзейский район, с.Ближний Хутор, ул.Поделы, 34 "г"</t>
  </si>
  <si>
    <t>Приобретение круговой оросительной системы и материалов для ее монтажа.</t>
  </si>
  <si>
    <t>Животноводство и растениводство</t>
  </si>
  <si>
    <t>Слободзейский район, с.Парканы, ул.Ленина, 200</t>
  </si>
  <si>
    <t>Приобретение основных средств: машины для обжарки сои и ворошителя</t>
  </si>
  <si>
    <t>-</t>
  </si>
  <si>
    <t>ПК "Агрофирма "Дружба"</t>
  </si>
  <si>
    <t>Комбикормовая промышленность</t>
  </si>
  <si>
    <t>ПМР, г.Бендеры, с.Притягайловка ул.Первомайская, д.5</t>
  </si>
  <si>
    <t>Приобретение комплекса по очистке, сушке зерновых для производства комбикормов</t>
  </si>
  <si>
    <t>ПМР, Григориопольский район, с. Малаешты, ул.Ленина д.28</t>
  </si>
  <si>
    <t>Приобретение ОС и возведение металического арочного ангара</t>
  </si>
  <si>
    <t>ПМР, Рыбницкий район, с. Выхватинцы</t>
  </si>
  <si>
    <t>Приобретение широкоформатной фронтальной дождевальной машины, трубы ПЭ и земельные работы</t>
  </si>
  <si>
    <t>КФХ Кизил Андрей Андреевич</t>
  </si>
  <si>
    <t>ПМР, Григориопольский район, с. Бутор</t>
  </si>
  <si>
    <t>Приобретение для изготовления сыров, содержания телят, приобретение нетелей, мини-погрузчика, подборщика, грабли, косилки, кормораздатчика, доильное оборудование и резервуар для молока.</t>
  </si>
  <si>
    <t>ООО "ПВА-групп"</t>
  </si>
  <si>
    <t xml:space="preserve">Строительство </t>
  </si>
  <si>
    <t>ПМР, г.Тирасполь, ул.Чапаева, д.42 "а"</t>
  </si>
  <si>
    <t>Приобретение спец.техники</t>
  </si>
  <si>
    <t>ООО "СЕНИ"</t>
  </si>
  <si>
    <t>Сельское хозяйство (растениводство: производство плодов и винограда)</t>
  </si>
  <si>
    <t>ПМР, Григориопольский район, с. Красногорка ул.Минка д.7</t>
  </si>
  <si>
    <t>63/7-08</t>
  </si>
  <si>
    <t>Приобретение агрегатов к с/х технике, зерносушилки, измельчителя, а также ремонт строений</t>
  </si>
  <si>
    <t>ООО "Доброва"</t>
  </si>
  <si>
    <t>г.Бендеры, ул.Ленина, 6</t>
  </si>
  <si>
    <t>61/7-08</t>
  </si>
  <si>
    <t>Автоматическая линия для производства бетонных изделий CS-36 QUATTRO 4x4 TURBO)</t>
  </si>
  <si>
    <t>Растениводство (выращивание зерновых и технических культур)</t>
  </si>
  <si>
    <t>67/7-08</t>
  </si>
  <si>
    <t>Центральная оросительная система, материалы для монтажа, проектные и пусконаладочные работы</t>
  </si>
  <si>
    <t>ООО "Люрсан-групп" (реорган.ООО "Люрсан")</t>
  </si>
  <si>
    <t xml:space="preserve">заемщиков, заключивших кредитные договоры, в рамках Постановления Правительства ПМР от 20 апреля 2021 года №128 </t>
  </si>
  <si>
    <t>Приобретение трактора и нетелей 66 голов</t>
  </si>
  <si>
    <t>Григориопольский район, с.Малаешты</t>
  </si>
  <si>
    <t>Приобретение основных средств для осуществления деятельности в отраслях промышленности.</t>
  </si>
  <si>
    <t>Приобретение круговой оросительной системы</t>
  </si>
  <si>
    <t>ООО "Первая оконная компания" (реорг. ООО "Винпласт")</t>
  </si>
  <si>
    <t>КФХ Тимошин Николай Владимирович</t>
  </si>
  <si>
    <t>ПМР, Слободзейский район, с. Новокотовск</t>
  </si>
  <si>
    <t>Приобретение материалов для ремонта объекта, вентиляционного оборудования; оплата работ по ремонту объекта, транспортных услуг</t>
  </si>
  <si>
    <t>ООО "Мельник"</t>
  </si>
  <si>
    <t>Животноводство (птицеводство), торгово-посредническая деятельность</t>
  </si>
  <si>
    <t>Слободзейский район, с.Новокотовск</t>
  </si>
  <si>
    <t>115/7-08</t>
  </si>
  <si>
    <t>руб. ПМР</t>
  </si>
  <si>
    <t>Оборудование для птицеводства, линия убоя птицы и холодильные агрегаты</t>
  </si>
  <si>
    <t>ОТКРЫТОЕ АКЦИОНЕРНОЕ ОБЩЕСТВО "ФЛОАРЕ"</t>
  </si>
  <si>
    <t>г.Бендеры, ул.Коммунистическая, 181</t>
  </si>
  <si>
    <t>128/7-08</t>
  </si>
  <si>
    <t>Пищевая промышленность. Переработка с/х сырья и производство плодоовощных консервов, их реализация.</t>
  </si>
  <si>
    <t>г.Тирасполь, ул.К.Цеткин, д.5</t>
  </si>
  <si>
    <t>Приобретение оборудования (линия по очистке и сортировке гречихи и сортер по цвету для замороженных овощей)</t>
  </si>
  <si>
    <t>Приобретение оросительных систем и комплектующих</t>
  </si>
  <si>
    <t>ПМР,Григориопольский район, с.Карманово</t>
  </si>
  <si>
    <t>Приобретение стельных коров</t>
  </si>
  <si>
    <t>135/7-08</t>
  </si>
  <si>
    <t>Приобретение ассенизационной машины и приобретение материалов для реконструкции телятника</t>
  </si>
  <si>
    <t>ООО "Протягайловские колбасы"</t>
  </si>
  <si>
    <t>г.Бендеры, с.Протягайловка, пер. Первомайский, 2 "г"</t>
  </si>
  <si>
    <t>139/7-08</t>
  </si>
  <si>
    <t>Приобретение спец.транспорта с холодильной установкой</t>
  </si>
  <si>
    <t>ООО " Янтарь"</t>
  </si>
  <si>
    <t>174/7-08</t>
  </si>
  <si>
    <t>Мелиорация (приобретение круговой оросительной системы)</t>
  </si>
  <si>
    <t>разница между общей процентной ставкой по кредиту и 7 (семью) процентами годовых</t>
  </si>
  <si>
    <t>в том числе:</t>
  </si>
  <si>
    <t>2022 г</t>
  </si>
  <si>
    <t>2023 г</t>
  </si>
  <si>
    <t>Б2301-09</t>
  </si>
  <si>
    <t>Приобретение оросительных систем барабанного типа в кол-ве 3 шт</t>
  </si>
  <si>
    <t>Григориопольский район, с.Тея, ул.Ленина д.51</t>
  </si>
  <si>
    <t>Г2304-09</t>
  </si>
  <si>
    <t>Мелиорация: приобретение круговой оросительной системы и электрики</t>
  </si>
  <si>
    <t>Т2308-09</t>
  </si>
  <si>
    <t>Мелиорация: приобретение поливной системы, агрегатов и ленты капельного полива</t>
  </si>
  <si>
    <t>Сельское хозяйство, производство и реализация сельскохозяйственной продукции</t>
  </si>
  <si>
    <t>Рыбницкий район, с. Михайловка</t>
  </si>
  <si>
    <t>Р2301-09</t>
  </si>
  <si>
    <t>Мелиорация (поливная система)</t>
  </si>
  <si>
    <t>ООО "Славино"</t>
  </si>
  <si>
    <t>Производство и реализация сельскохозяйственной продукции</t>
  </si>
  <si>
    <t>Григориопольский район, с.Ташлык</t>
  </si>
  <si>
    <t>Г2306-09</t>
  </si>
  <si>
    <t>Мелиорация (поливная система, комплектующие и ее монтаж)</t>
  </si>
  <si>
    <t>ООО "Фелицита"</t>
  </si>
  <si>
    <t>Растениводство</t>
  </si>
  <si>
    <t>ПМР, Слободзейский район, г.Слободзея ул.Котовского, 24</t>
  </si>
  <si>
    <t>Строительство оросительной системы ( накопительного бассейна и приобретение поливных систем)</t>
  </si>
  <si>
    <t>ООО ЕВРОРОСТАГРО</t>
  </si>
  <si>
    <t>Слободзейский, Суклея,ГРЕБЕНИЦКАЯ ДОРОГА, 5А</t>
  </si>
  <si>
    <t>191/7-08</t>
  </si>
  <si>
    <t xml:space="preserve">Мелиорация: Система капельного орошения в комплекте, поливальные системы: 175 м, URAPIVOT, и 300 м, URAPIVOT, Grupo Chamartin S.A. (Chamsa, Испания), комплектующие.
</t>
  </si>
  <si>
    <t>ООО "АГРОВАТ"</t>
  </si>
  <si>
    <t>Слободзейский, Суклея, И. Крянгэ, 44</t>
  </si>
  <si>
    <t>193/7-08</t>
  </si>
  <si>
    <t>покупка основных средств (круговая оросительная система РС658,о (168,3 мм), задвижки,  трубы,насосы)</t>
  </si>
  <si>
    <t>ООО "Полюс-Агро"</t>
  </si>
  <si>
    <t>г.Бендеры, ул.Суворова, 114</t>
  </si>
  <si>
    <t>202/7-08</t>
  </si>
  <si>
    <t>покупка основных средств (сеялка, трактор, комбайн, ботвоудалитель, транспортер, система автоматического вождения)</t>
  </si>
  <si>
    <t>КФХ Адвахов Анатолий Викторович</t>
  </si>
  <si>
    <t>г.Тирасполь, ул.чкалова д.477 кв.35</t>
  </si>
  <si>
    <t>53/7-08</t>
  </si>
  <si>
    <t>покупка основных средств (сенохрнилище и территория зернотока)</t>
  </si>
  <si>
    <t>ООО "Петровский"</t>
  </si>
  <si>
    <t>Слободзейский район, с.Глиное, ул.С.Лазо,69</t>
  </si>
  <si>
    <t>205/7-08</t>
  </si>
  <si>
    <t>Мелиорация (поливальная установка, трубы, электрика)</t>
  </si>
  <si>
    <t>2023 год</t>
  </si>
  <si>
    <t>ООО "Агрохолод"</t>
  </si>
  <si>
    <t>Слободзейский район с.Слободзея ул.Новосавицкая, 25А</t>
  </si>
  <si>
    <t>С2301-09</t>
  </si>
  <si>
    <t>Мелиорация (строит.накопит.бассейна, материалов и электромонтажные работы)</t>
  </si>
  <si>
    <t>Сельское хозяйство, (подотрасль -растениеводство, производство зерновых, масличных культур, плодов и винограда)</t>
  </si>
  <si>
    <t>Григориопольский район, с.Красная Горка, ул.Тираспольская, 84</t>
  </si>
  <si>
    <t>Г2309-09</t>
  </si>
  <si>
    <t>Мелиорация (круговая система орошения - 3шт)</t>
  </si>
  <si>
    <t>Т2320-09</t>
  </si>
  <si>
    <t>Приобретение с/х техники и оборудования</t>
  </si>
  <si>
    <t>ПМР, Рыбницкий район,с. Бутучаны, ул.Новоселов д.20</t>
  </si>
  <si>
    <t>Приобретение щирокозахватной оросительной системы</t>
  </si>
  <si>
    <t>ООО "БЗЭ Потенциал"</t>
  </si>
  <si>
    <t>Промышленность (машиностроение, производство электротехнических машин)</t>
  </si>
  <si>
    <t>ПМР, г.Бендеры, ул.Тираспольская, д.3</t>
  </si>
  <si>
    <t>ПМР, г.Бендеры, ул.Ткручок д.13</t>
  </si>
  <si>
    <t>Приобретение 99 нетелей голштинской породы</t>
  </si>
  <si>
    <t>КФХ Хачатрян Вахтанг Варданович</t>
  </si>
  <si>
    <t>ПМР, с.Незавертайловка</t>
  </si>
  <si>
    <t>Мелиорация:приобретение дождевальной машины</t>
  </si>
  <si>
    <t>ООО "АгроСтас"</t>
  </si>
  <si>
    <t>ПМР, Дубоссарский р-н с.Цыбулевка</t>
  </si>
  <si>
    <t>Мелиорация:приобретение 2 фронт. Дождевальных машин с комплектом оборудования</t>
  </si>
  <si>
    <t>КФХ Островская Людмила Григорьевна (был Островский А.А.)</t>
  </si>
  <si>
    <t>Растениводство, садоводство</t>
  </si>
  <si>
    <t>Слободзейский район, Суклея,ГРЕБЕНИЦКАЯ ДОРОГА, 5А</t>
  </si>
  <si>
    <t>237/7-08</t>
  </si>
  <si>
    <t>приобретение основных средств (трактор SOLIS 90N 2022г.в.) , биологических активов (саженцев), оборудования и ТМЦ ("Интенсивный садовый секатор с зубьями 6CRF128AP6", столбы бетонные, контйнера деревянные)</t>
  </si>
  <si>
    <t>КФХ ПОДДУБНЫЙ ЮРИЙ СЕРГЕЕВИЧ</t>
  </si>
  <si>
    <t>Животноводство (КРС)</t>
  </si>
  <si>
    <t>Каменский р-н, Каменка, ул. Кирова, д. 272, кв. 2</t>
  </si>
  <si>
    <t>57/7-09</t>
  </si>
  <si>
    <t>приобретение основных средств (автопогрузчик SUNWARD SWL 3220 с дополнительным оборудованием)</t>
  </si>
  <si>
    <t>Промышленность нерудных строительных материалов</t>
  </si>
  <si>
    <t>ООО "АГРОСИД" (реорг.ООО "СЕЛЬСКОХОЗЯЙСТВЕННАЯ ФИРМА "ГОЛШТИН", ООО "АГРОТРЕНД")</t>
  </si>
  <si>
    <t>ООО "АГРОСИД" (реорг. ООО "СЕЛЬСКОХОЗЯЙСТВЕННАЯ ФИРМА "ГОЛШТИН", ООО "АГРОТРЭНД")</t>
  </si>
  <si>
    <t>2018 год</t>
  </si>
  <si>
    <t>2019 год</t>
  </si>
  <si>
    <t>2020 год</t>
  </si>
  <si>
    <t>Т2328-09</t>
  </si>
  <si>
    <t>Приобретение ОС: кормораздатчик, опрыскиватель-разбрызгиватель, измельчитель сены и соломы, линия по сушке коровьего навоза.</t>
  </si>
  <si>
    <t>Легкая промышленность</t>
  </si>
  <si>
    <t>Приобретение оборудования:</t>
  </si>
  <si>
    <t>275/7-08</t>
  </si>
  <si>
    <t>приобретение основных средств (трактор, измельчитель кормов, плющилка, строит.материалы, сэндвич-панели</t>
  </si>
  <si>
    <t>ООО "ПЛАЙ НИСТРЯН"</t>
  </si>
  <si>
    <t>279/7-08</t>
  </si>
  <si>
    <t>приобретение основных средств (холодильная камера)</t>
  </si>
  <si>
    <t>ООО "Апельсин"</t>
  </si>
  <si>
    <t>г.Бендеры ул.Ползунова, л.15</t>
  </si>
  <si>
    <t>282/7-08</t>
  </si>
  <si>
    <t>приобретение оборудования для колеровки лакокрасочных материалов</t>
  </si>
  <si>
    <t>размер кредита по кредитному договору</t>
  </si>
  <si>
    <t>МУНИЦИПАЛЬНОЕ УНИТАРНОЕ ПРЕДПРИЯТИЕ "СПЕЦАВТОХОЗЯЙСТВО Г.ТИРАСПОЛЬ"</t>
  </si>
  <si>
    <t>г. Тирасполь, Украинская, 11</t>
  </si>
  <si>
    <t>280/7-08</t>
  </si>
  <si>
    <t>приобретение  основных средств - печь для сжигания мусора и прочее оборудование необх-е для реализации деятельности</t>
  </si>
  <si>
    <t>ООО "Грандо Инвест Групп" (реорг. ООО "ТанЛео")</t>
  </si>
  <si>
    <t>в т.ч.</t>
  </si>
  <si>
    <t>Д2303-09</t>
  </si>
  <si>
    <t>Мелиорация: приобретение дождевальных машин и проведение монтажных работ</t>
  </si>
  <si>
    <t>Т2333-09</t>
  </si>
  <si>
    <t>Мелиорация: приобретение насосного агрегата</t>
  </si>
  <si>
    <t>Т2344-09</t>
  </si>
  <si>
    <t>ПМР, г.Бендеры, ул. Московская д.21/1</t>
  </si>
  <si>
    <t>Промышленность (производство полимерпесчанных изделий)</t>
  </si>
  <si>
    <t>ПМР, Григориопольский район, п.Маяк</t>
  </si>
  <si>
    <t>Приобретение буровой установки</t>
  </si>
  <si>
    <t>326/7-08</t>
  </si>
  <si>
    <t>Приобретение автобетоносмесителя</t>
  </si>
  <si>
    <t>327/7-08</t>
  </si>
  <si>
    <t>покупка основных средств (самосвальный грузовик, экскаватор)</t>
  </si>
  <si>
    <t>погашение обязательств персоналу по оплате труда</t>
  </si>
  <si>
    <t xml:space="preserve">заемщиков, заключивших кредитные договоры в рамках Постановления Правительства ПМР от 22 июня 2023 №214
по состоянию на 01.08.2023 года
</t>
  </si>
  <si>
    <t>Жилищно-коммунальное хозяйство</t>
  </si>
  <si>
    <t>МУП "ПУЖКХ" с.Парканы</t>
  </si>
  <si>
    <t>Слободзесйкий район  с.Парканы, ул.Гоголя д.1</t>
  </si>
  <si>
    <t>С2303-09</t>
  </si>
  <si>
    <t>Срок кредита по кредитному договору, месяцев</t>
  </si>
  <si>
    <t xml:space="preserve">Размер кредита по кредитному договору </t>
  </si>
  <si>
    <t>Валюта
кредита</t>
  </si>
  <si>
    <t>Дата погашения кредита</t>
  </si>
  <si>
    <t>11.12.2018</t>
  </si>
  <si>
    <t>14.12.2018</t>
  </si>
  <si>
    <t>28.11.2022</t>
  </si>
  <si>
    <t>13.0 %</t>
  </si>
  <si>
    <t>18.12.2018</t>
  </si>
  <si>
    <t>07.08.2019</t>
  </si>
  <si>
    <t>27.12.2023</t>
  </si>
  <si>
    <t>10.0 %</t>
  </si>
  <si>
    <t>11.0 %</t>
  </si>
  <si>
    <t>27.03.2024</t>
  </si>
  <si>
    <t>28.12.2023</t>
  </si>
  <si>
    <t>4,0 %</t>
  </si>
  <si>
    <t>ООО "Грандо Инвест Групп" (реорганизация ООО "ТанЛео")</t>
  </si>
  <si>
    <t>Сельское хозяйство  - картофелеводство, производство зерновых и масленичных культур</t>
  </si>
  <si>
    <t xml:space="preserve">Покупка основных средств 
Фронтальные  оросительные системы и Круговые оросительные системы </t>
  </si>
  <si>
    <t>Покупка основных средств (комплектующих для обустройства холодильной камеры: 
 Сэндвич-панели для обустройства помещения холодильника, гидроизоляция ; холодильное оборудование (холодильная машина мод. LH 124/HGX 44e-475-4S в комплекте с высокоэффективным воздухоохладителем мод. Guntner GHN 045.2E/27, в комплекте с шкафом управления, автоматикой, трубы медные по 10м); холодильное оборудование (холодильная дверь, мод. ДМО-120, откатная, в комплекте с рамой, замком и порогом, размер 2000x2500, цвет RAL9002, пр-во Украина-италия-3шт.) .</t>
  </si>
  <si>
    <t>Сельское хозяйство, (подотрасль -растениеводство)</t>
  </si>
  <si>
    <t>Пищевая промышленность, переработка с/х сырья.</t>
  </si>
  <si>
    <t>2024 год</t>
  </si>
  <si>
    <t>руб.РФ</t>
  </si>
  <si>
    <t>31.01.2023г</t>
  </si>
  <si>
    <t>Приобретение оборудования (компресоры, конденсаторы, испарители для заморозки с/х продукции)</t>
  </si>
  <si>
    <t>Т2407-09</t>
  </si>
  <si>
    <t>Приобретение спец.оборудования (машина для резки брокколи)</t>
  </si>
  <si>
    <t>Т2408-09</t>
  </si>
  <si>
    <t>Р2402-09</t>
  </si>
  <si>
    <t>Мелиорация (поливные системы)</t>
  </si>
  <si>
    <t>Сельское хозяйство, растениеводство (выращивание зерновых, масличных культур)</t>
  </si>
  <si>
    <t>Т2409-09</t>
  </si>
  <si>
    <t>Мелиорация 9поливальная машина и материалы)</t>
  </si>
  <si>
    <t>02.02.2022г</t>
  </si>
  <si>
    <t>10.08.2023г</t>
  </si>
  <si>
    <t>08.06.2023г</t>
  </si>
  <si>
    <t>ПМР, г.Тирасполь, ул.М.Потемкина, д.77</t>
  </si>
  <si>
    <t>Расширение и модернизация производственных мощностей форелевого хозяйства</t>
  </si>
  <si>
    <t xml:space="preserve">Сельское хозяйство (овощеводство и растениеводство) </t>
  </si>
  <si>
    <t>ПМР, Григориопольский район, с.Малаешты, ул.Ленина, 28</t>
  </si>
  <si>
    <t>Приобретение специализированной техники</t>
  </si>
  <si>
    <t>КФХ Бучацкий Виктор Владимирович</t>
  </si>
  <si>
    <t xml:space="preserve">Сельское хозяйство (выращивание кукурузы и подсолнечника) </t>
  </si>
  <si>
    <t>ПМР, Рыбницкий район, с.Воронково</t>
  </si>
  <si>
    <t>Мелиорация (круговая дождевальная машина и трубы)</t>
  </si>
  <si>
    <t>СООО "СХ ФИРМА "ПИК-АГРО"</t>
  </si>
  <si>
    <t>Слободзейский район, с. Незавертайловка, ул. Ленина 119</t>
  </si>
  <si>
    <t>345/7-08</t>
  </si>
  <si>
    <t>Мелиорация (реконструкция оросительной системы)</t>
  </si>
  <si>
    <t>ООО "ЗинКом-Агро"</t>
  </si>
  <si>
    <t>Григориопольский район, с.Ташлык ул.М.Опря, 106</t>
  </si>
  <si>
    <t xml:space="preserve">343/7-08 </t>
  </si>
  <si>
    <t>2024г</t>
  </si>
  <si>
    <t>приобретение  основных средств - автомобиля DAF мусоровоза</t>
  </si>
  <si>
    <t>06.06.2024</t>
  </si>
  <si>
    <t>Промышленность (мукомольно-крупяная и комбикормовая). Торговля и общ. питание</t>
  </si>
  <si>
    <t>14,03,2024</t>
  </si>
  <si>
    <t>КФХ Ковердяга Вячеслав Борисович</t>
  </si>
  <si>
    <t>Слободзейский район, с.Парканы, с.Терновка</t>
  </si>
  <si>
    <t>Инвестиционные цели, а именно: приобретение ирригационной системы Irrifrance 90-450m б/у</t>
  </si>
  <si>
    <t>КФХ Белека Федор Григорьевич</t>
  </si>
  <si>
    <t>Рыбницкий р-н, с.Выхватинцы, с.Новая жизнь</t>
  </si>
  <si>
    <t>Инвестиционные цели, а именно приобретение дождевальной машины TURBOCAR STR G5 100G500, марка - IDROFOGLIA, SRL, производство - Италия; приобретение полиэтеленовых труб в комплектации</t>
  </si>
  <si>
    <t>Сельское хозяйство (сельскохозяйственное производство)</t>
  </si>
  <si>
    <t>ПМР, Слободзейский район, с.Терновка, ул.Ленина, д.20/2</t>
  </si>
  <si>
    <t>Приобретение основных средств - ирригационного оборудования</t>
  </si>
  <si>
    <t>Сельское хозяйство (растениеводство: производство плодов винограда)</t>
  </si>
  <si>
    <t>ПМР, Григориопольский район, с.Красногорка, ул.Минка, д.7</t>
  </si>
  <si>
    <t>Приобретение основных средств - ирригационных агрегатов</t>
  </si>
  <si>
    <t>ООО "ПЕТРОВСКИЙ"</t>
  </si>
  <si>
    <t>Слободзейский район, с.Глиное, ул.С.Лазо, д.69</t>
  </si>
  <si>
    <t>407/7-08</t>
  </si>
  <si>
    <t>Приобретение поливной катушки</t>
  </si>
  <si>
    <t>СООО "Сельскохозяйтсвенная фирма "ПИК-АГРО"</t>
  </si>
  <si>
    <t>Приобретение АПК</t>
  </si>
  <si>
    <t>Слободзейский район, с.Незавертайловка, ул.Ленина, 119</t>
  </si>
  <si>
    <t>422/7-08</t>
  </si>
  <si>
    <t>01.01.0001</t>
  </si>
  <si>
    <t>Приобретение основных средств: поливальной установки и электронного водомера</t>
  </si>
  <si>
    <t>ООО "ЗИНКОМ-АГРО"</t>
  </si>
  <si>
    <t>Григориопольский район, с.Ташлык, ул.М.Опря, 106</t>
  </si>
  <si>
    <t>421/7-08</t>
  </si>
  <si>
    <t>Приобретение основных средств: приобретение труб для оросительной системы</t>
  </si>
  <si>
    <t>дата погашения кредита</t>
  </si>
  <si>
    <t>закрыт 10.06.2024г</t>
  </si>
  <si>
    <t>10.06.2024 *</t>
  </si>
  <si>
    <t>* заемщик отказался от привлечения кредита</t>
  </si>
  <si>
    <t>ООО "Раздолье"</t>
  </si>
  <si>
    <t>Дубоссарский район, с.Гояны, ул.молодежная, д.30</t>
  </si>
  <si>
    <t>Д2405-09</t>
  </si>
  <si>
    <t>Финансированием затрат заемщика на инвестиционные цели строительство, а именно на приобретение основных средств и долгосрочных биологических активов, согласно договору №1 от 04.07.2024 г., заключенному с ИП Струза А.Ф. на приобретение саженцев сливы, согласно договору №2 от 04.07.2024 г., заключенному с ИП Струза Ф.В. на приобретение саженцев сливы, согласно договору №01/44-2024 от 05.07.2024 г., заключенному с ЗАО "Букет Молдавии" на приобретение столбов железобетонных б/у; согласно договора №120</t>
  </si>
  <si>
    <t>КФХ Степанов Александр Васильевич (смена руководства КФХ с 24.09.2024, ранее Владимирец С.В.)</t>
  </si>
  <si>
    <t xml:space="preserve">погаш. </t>
  </si>
  <si>
    <t>сумма по реестру</t>
  </si>
  <si>
    <t>г.Бендеры, ул.Т.Крцчок, 13</t>
  </si>
  <si>
    <t>423/7-08</t>
  </si>
  <si>
    <t>Приобретение стельных голштинских телок (нетелей голштино-фризской породы) в количестве 50 голов</t>
  </si>
  <si>
    <t>Приедприятие АПК</t>
  </si>
  <si>
    <t>Рыбницкий район, с.Строенцы</t>
  </si>
  <si>
    <t>434/7-08</t>
  </si>
  <si>
    <t>Приобретение КРС и основных средств, согласно контрактов: -контракт №766 от 31.05.2024 г., заключенный с PANIFCOM SRL ( приобретение КРС); -договор купли- продажи №292 от 24.04.2024 г., заключенный с "APROCOMTEH" ООО (приобретение телескопического погрузчика Faresin 6 26 Classic)</t>
  </si>
  <si>
    <t>432/7-08</t>
  </si>
  <si>
    <t>Приобретение основных средств - свиноферма</t>
  </si>
  <si>
    <t>Фактическая сумма субсиди- рования из средств республиканского бюджета, рубли ПМР</t>
  </si>
  <si>
    <t>Размер кредита по кредитному договору в руб.ПМР ('эквивалент)</t>
  </si>
  <si>
    <t>21.08.2024</t>
  </si>
  <si>
    <t>погаш.кредиты</t>
  </si>
  <si>
    <t xml:space="preserve"> сумма по реестру банка</t>
  </si>
  <si>
    <t>заемщиков, заключивших кредитные договоры, в рамках Постановления Правительства ПМР от 4 июля 2022 года № 254</t>
  </si>
  <si>
    <t>Сельское хозяйство (подотрасль-производство зерновых , катофелеводство и овощеводство, производство плодов, ягод и винограда)</t>
  </si>
  <si>
    <t>г.Бендеры ул.Московская д.36 кв.2</t>
  </si>
  <si>
    <t>Б2419-09</t>
  </si>
  <si>
    <t>КФХ  Чебаненко Михаил Андреевич</t>
  </si>
  <si>
    <t>Животноводство в том числе птицеводство, пчеловодство; рыболовство, садоводство; растеневодство (за исключением грибоводства), в том числе цветоводство, садоводство.</t>
  </si>
  <si>
    <t xml:space="preserve">ПМР, Григориопольский район, с.Малаешты, </t>
  </si>
  <si>
    <t>Инвестиционные цели, а именно приобретение трактора Lovol 854 (85ср) cu AC</t>
  </si>
  <si>
    <t>Слободзейский район с.Незавертайловка</t>
  </si>
  <si>
    <t>Инвестиционные цели, а именно приобретение Горизонтального смесителя -кормораздатчика BRASSUS-H6 6м3 (с разгрузочным ковшом , сконвейром 100 см,независимой гидравлической системой,, с лестницей)</t>
  </si>
  <si>
    <t>ООО "Тера"</t>
  </si>
  <si>
    <t>г.Бендеры  Ул.Петровского 27</t>
  </si>
  <si>
    <t>460/7-08</t>
  </si>
  <si>
    <t>Приобретение оборудования для производства туалетной бумаги и салфеток</t>
  </si>
  <si>
    <t>КФХ Городецкий Вячеслав Станиславович</t>
  </si>
  <si>
    <t>г.Рыбница ул.Кирова д.110, кв.11</t>
  </si>
  <si>
    <t>102/7-09</t>
  </si>
  <si>
    <t>Приобретение оборудования для выращивания птицы,цыплят</t>
  </si>
  <si>
    <t>г.Тирасполь ул.Чкалова д.477 кв.35</t>
  </si>
  <si>
    <t>103/7-09</t>
  </si>
  <si>
    <t>Приобретение поливальных установок 2шт,труб, систем эл.снабжения</t>
  </si>
  <si>
    <t>КФХ Токаренко Игорь Викторович</t>
  </si>
  <si>
    <t>Слободзейский р-н, с.Ближний Хутор, ул.К.Либнехта д.3 "А"</t>
  </si>
  <si>
    <t>108/7-09</t>
  </si>
  <si>
    <t>Приобретение поросят в колличестве 300 голов</t>
  </si>
  <si>
    <t>Колхоз "Путь Ленина" Каменского района</t>
  </si>
  <si>
    <t>Каменский р-н, с.Хрустова</t>
  </si>
  <si>
    <t>500/7</t>
  </si>
  <si>
    <t>Приобретение основных средств</t>
  </si>
  <si>
    <t>Размер уменьшения налога на доходы организаций, фактически произведенный по выданному кредиту, рубли ПМР</t>
  </si>
  <si>
    <t>дог ООО Фиальт-Агро №50 от 01.04.2019г</t>
  </si>
  <si>
    <t>2025г</t>
  </si>
  <si>
    <t>2025 год</t>
  </si>
  <si>
    <t>820 475,63 - переброска кредита из  Эксимбанка в Сбербанк</t>
  </si>
  <si>
    <t>Слободзейский район, с.Ближний Хутор, ул.Победы, 34 "г"</t>
  </si>
  <si>
    <t>закрыт 03.02.2025г.</t>
  </si>
  <si>
    <t>Финансирование затрат заемщика на инвестиционные цели: на строительство (ремонт, реконструкция) оросительных систем, приобретение дождевальных машин,оросительных систем и агрегатов</t>
  </si>
  <si>
    <t>Животноводство, растениводство, переработка</t>
  </si>
  <si>
    <t>Т2518-09</t>
  </si>
  <si>
    <t>Кредитование осуществляется на инвестиционные цели, а именно на финансирование затрат - на приобретение оросительных систем и высокопроизводительной сельскохозяйственной техники для производства кормов для осуществления деятельности в отраслях животноводства</t>
  </si>
  <si>
    <t>20.05.2025</t>
  </si>
  <si>
    <t>НП ЗАО "Электромаш"</t>
  </si>
  <si>
    <t>19.08.2025</t>
  </si>
  <si>
    <t>Инвестиционные цели, а именно на приобретение основных средств -приобретение ПЭ труб и агрегатов согласно контрактов</t>
  </si>
  <si>
    <t>Промышленность нерудных строительных материалов. Производство и реализация строительных материалов</t>
  </si>
  <si>
    <t>Сельское хозяйство  (подострасль - растениеводство, производство зерновых и бобовых культур, включая семеноводство, производство плодов, ягод и винограда, сушка заморозка фруктов, роизводство экстрактов, ВЭД)</t>
  </si>
  <si>
    <t>19.08.2025г</t>
  </si>
  <si>
    <t>Рыбницкий р-н, с.Гидирим и с.Выхватинцы</t>
  </si>
  <si>
    <t>Рыбницкий р-н, с.Выхватинцы</t>
  </si>
  <si>
    <t>Растениеводство (за исключением грибоводства), в том числе цветоводство, садоводство</t>
  </si>
  <si>
    <t>Животноводство в том числе птицеводство, пчеловодство; рыболовство, садоводство; растеневодство (за исключением грибоводства), в том числе цветоводство, садоводство</t>
  </si>
  <si>
    <t>Выращивание картофеля, капусты пекинской,овощей, яблок, черешни, сливы, ягод, плодов</t>
  </si>
  <si>
    <t>заемщиков, заключивших кредитные договоры в рамках Постановления Правительства ПМР от 17 октября 2018 года № 355, 
по состоянию на 1 января 2026 года</t>
  </si>
  <si>
    <t>курсы валют на 31.12.2025г</t>
  </si>
  <si>
    <t>по состоянию на « 1 » января 2026 года</t>
  </si>
  <si>
    <t>по состоянию на «  1 » января 2026 года</t>
  </si>
  <si>
    <t>курсы валют на 31.12.2025</t>
  </si>
  <si>
    <t>по состоянию на «  1   » января 2026 года</t>
  </si>
  <si>
    <t>ООО "Земледелец"</t>
  </si>
  <si>
    <t>ООО "ЕВРОРОСТАГРО" (ООО "Фрутера")</t>
  </si>
  <si>
    <t>закрыт 14.10.2025</t>
  </si>
  <si>
    <t>ГУП "ЕРЭС"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</si>
</sst>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₽_-;\-* #,##0.00\ _₽_-;_-* &quot;-&quot;??\ _₽_-;_-@_-"/>
    <numFmt numFmtId="165" formatCode="0.0000"/>
    <numFmt numFmtId="166" formatCode="0.0%"/>
    <numFmt numFmtId="167" formatCode="#\ ##0.00"/>
    <numFmt numFmtId="168" formatCode="dd\.mm\.yyyy"/>
    <numFmt numFmtId="169" formatCode="#\ ##0"/>
    <numFmt numFmtId="170" formatCode="#\ ##0.00\ &quot;₽&quot;"/>
    <numFmt numFmtId="171" formatCode="#\ ##0.00;\-#\ ##0.00"/>
    <numFmt numFmtId="172" formatCode="_-* #\ ##0.00_р_._-;\-* #\ ##0.00_р_._-;_-* &quot;-&quot;??_р_._-;_-@_-"/>
    <numFmt numFmtId="173" formatCode="dd\.mm\.yyyy;@"/>
    <numFmt numFmtId="174" formatCode="[$-F800]dddd\,\ mmmm\ dd\,\ yyyy"/>
  </numFmts>
  <fonts count="30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ahoma"/>
      <family val="2"/>
      <charset val="204"/>
    </font>
    <font>
      <sz val="16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.5"/>
      <name val="FreeSetLightC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9"/>
      <name val="FreeSetLightC"/>
      <charset val="204"/>
    </font>
    <font>
      <sz val="16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4" fillId="0" borderId="0"/>
    <xf numFmtId="0" fontId="4" fillId="0" borderId="0"/>
    <xf numFmtId="0" fontId="4" fillId="0" borderId="0"/>
    <xf numFmtId="164" fontId="5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5" fillId="0" borderId="0"/>
    <xf numFmtId="0" fontId="14" fillId="0" borderId="0"/>
    <xf numFmtId="0" fontId="13" fillId="0" borderId="0"/>
    <xf numFmtId="172" fontId="1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57">
    <xf numFmtId="0" fontId="0" fillId="0" borderId="0" xfId="0"/>
    <xf numFmtId="0" fontId="2" fillId="0" borderId="0" xfId="2" applyFont="1" applyAlignment="1">
      <alignment vertical="center"/>
    </xf>
    <xf numFmtId="168" fontId="9" fillId="0" borderId="1" xfId="6" applyNumberFormat="1" applyFont="1" applyBorder="1" applyAlignment="1">
      <alignment horizontal="center" vertical="center" wrapText="1"/>
    </xf>
    <xf numFmtId="0" fontId="1" fillId="0" borderId="0" xfId="6" applyFont="1"/>
    <xf numFmtId="0" fontId="6" fillId="0" borderId="0" xfId="8" applyFont="1" applyAlignment="1">
      <alignment vertical="center" wrapText="1"/>
    </xf>
    <xf numFmtId="0" fontId="6" fillId="0" borderId="0" xfId="8" applyFont="1" applyAlignment="1">
      <alignment vertical="center"/>
    </xf>
    <xf numFmtId="166" fontId="9" fillId="3" borderId="1" xfId="8" applyNumberFormat="1" applyFont="1" applyFill="1" applyBorder="1" applyAlignment="1">
      <alignment horizontal="center" vertical="center" wrapText="1"/>
    </xf>
    <xf numFmtId="0" fontId="8" fillId="3" borderId="1" xfId="8" applyFont="1" applyFill="1" applyBorder="1" applyAlignment="1">
      <alignment horizontal="left" vertical="top" wrapText="1"/>
    </xf>
    <xf numFmtId="0" fontId="9" fillId="3" borderId="1" xfId="8" applyFont="1" applyFill="1" applyBorder="1" applyAlignment="1">
      <alignment horizontal="center" vertical="center" wrapText="1"/>
    </xf>
    <xf numFmtId="168" fontId="9" fillId="3" borderId="1" xfId="8" applyNumberFormat="1" applyFont="1" applyFill="1" applyBorder="1" applyAlignment="1">
      <alignment horizontal="center" vertical="center" wrapText="1"/>
    </xf>
    <xf numFmtId="0" fontId="8" fillId="3" borderId="1" xfId="8" applyFont="1" applyFill="1" applyBorder="1" applyAlignment="1">
      <alignment horizontal="center" vertical="center" wrapText="1"/>
    </xf>
    <xf numFmtId="0" fontId="9" fillId="3" borderId="1" xfId="8" applyFont="1" applyFill="1" applyBorder="1" applyAlignment="1">
      <alignment horizontal="left" vertical="center" wrapText="1" indent="1"/>
    </xf>
    <xf numFmtId="0" fontId="6" fillId="0" borderId="1" xfId="8" applyFont="1" applyBorder="1" applyAlignment="1">
      <alignment horizontal="left" vertical="center" wrapText="1" indent="1"/>
    </xf>
    <xf numFmtId="0" fontId="8" fillId="0" borderId="0" xfId="8" applyFont="1" applyAlignment="1">
      <alignment horizontal="left" vertical="center" wrapText="1" indent="1"/>
    </xf>
    <xf numFmtId="0" fontId="1" fillId="0" borderId="0" xfId="8" applyFont="1" applyAlignment="1">
      <alignment horizontal="center" vertical="center"/>
    </xf>
    <xf numFmtId="4" fontId="9" fillId="3" borderId="1" xfId="8" applyNumberFormat="1" applyFont="1" applyFill="1" applyBorder="1" applyAlignment="1">
      <alignment horizontal="center" vertical="center" wrapText="1"/>
    </xf>
    <xf numFmtId="0" fontId="18" fillId="0" borderId="0" xfId="9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65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8" applyFont="1" applyBorder="1" applyAlignment="1">
      <alignment horizontal="left" vertical="center" wrapText="1" indent="1"/>
    </xf>
    <xf numFmtId="0" fontId="16" fillId="0" borderId="1" xfId="8" applyFont="1" applyBorder="1" applyAlignment="1">
      <alignment horizontal="left" vertical="top" wrapText="1"/>
    </xf>
    <xf numFmtId="0" fontId="16" fillId="0" borderId="1" xfId="8" applyFont="1" applyBorder="1" applyAlignment="1">
      <alignment horizontal="center" vertical="center" wrapText="1"/>
    </xf>
    <xf numFmtId="167" fontId="15" fillId="0" borderId="1" xfId="8" applyNumberFormat="1" applyFont="1" applyBorder="1" applyAlignment="1">
      <alignment horizontal="center" vertical="center" wrapText="1"/>
    </xf>
    <xf numFmtId="0" fontId="15" fillId="0" borderId="1" xfId="8" applyFont="1" applyBorder="1" applyAlignment="1">
      <alignment horizontal="center" vertical="center" wrapText="1"/>
    </xf>
    <xf numFmtId="2" fontId="15" fillId="0" borderId="1" xfId="8" applyNumberFormat="1" applyFont="1" applyBorder="1" applyAlignment="1">
      <alignment horizontal="center" vertical="center" wrapText="1"/>
    </xf>
    <xf numFmtId="0" fontId="16" fillId="0" borderId="1" xfId="8" applyFont="1" applyBorder="1" applyAlignment="1">
      <alignment horizontal="left" vertical="center" wrapText="1" indent="1"/>
    </xf>
    <xf numFmtId="9" fontId="15" fillId="0" borderId="1" xfId="8" applyNumberFormat="1" applyFont="1" applyBorder="1" applyAlignment="1">
      <alignment horizontal="center" vertical="center" wrapText="1"/>
    </xf>
    <xf numFmtId="168" fontId="15" fillId="0" borderId="0" xfId="8" applyNumberFormat="1" applyFont="1" applyAlignment="1">
      <alignment horizontal="center" vertical="center" wrapText="1"/>
    </xf>
    <xf numFmtId="0" fontId="15" fillId="0" borderId="0" xfId="8" applyFont="1" applyAlignment="1">
      <alignment horizontal="center" vertical="center" wrapText="1"/>
    </xf>
    <xf numFmtId="167" fontId="15" fillId="0" borderId="0" xfId="8" applyNumberFormat="1" applyFont="1" applyAlignment="1">
      <alignment horizontal="center" vertical="center" wrapText="1"/>
    </xf>
    <xf numFmtId="0" fontId="15" fillId="0" borderId="0" xfId="8" applyFont="1" applyAlignment="1">
      <alignment horizontal="left" vertical="center" wrapText="1" indent="1"/>
    </xf>
    <xf numFmtId="167" fontId="15" fillId="0" borderId="0" xfId="8" applyNumberFormat="1" applyFont="1" applyAlignment="1">
      <alignment horizontal="left" vertical="center" wrapText="1" indent="1"/>
    </xf>
    <xf numFmtId="0" fontId="16" fillId="0" borderId="0" xfId="8" applyFont="1" applyAlignment="1">
      <alignment horizontal="left" vertical="top" wrapText="1"/>
    </xf>
    <xf numFmtId="2" fontId="16" fillId="0" borderId="0" xfId="8" applyNumberFormat="1" applyFont="1" applyAlignment="1">
      <alignment horizontal="center" vertical="center" wrapText="1"/>
    </xf>
    <xf numFmtId="0" fontId="9" fillId="6" borderId="1" xfId="8" applyFont="1" applyFill="1" applyBorder="1" applyAlignment="1">
      <alignment horizontal="left" vertical="center" wrapText="1" indent="1"/>
    </xf>
    <xf numFmtId="0" fontId="8" fillId="6" borderId="1" xfId="8" applyFont="1" applyFill="1" applyBorder="1" applyAlignment="1">
      <alignment horizontal="left" vertical="top" wrapText="1"/>
    </xf>
    <xf numFmtId="0" fontId="8" fillId="6" borderId="1" xfId="8" applyFont="1" applyFill="1" applyBorder="1" applyAlignment="1">
      <alignment horizontal="center" vertical="center" wrapText="1"/>
    </xf>
    <xf numFmtId="0" fontId="9" fillId="6" borderId="1" xfId="8" applyFont="1" applyFill="1" applyBorder="1" applyAlignment="1">
      <alignment horizontal="center" vertical="center" wrapText="1"/>
    </xf>
    <xf numFmtId="168" fontId="9" fillId="6" borderId="1" xfId="8" applyNumberFormat="1" applyFont="1" applyFill="1" applyBorder="1" applyAlignment="1">
      <alignment horizontal="center" vertical="center" wrapText="1"/>
    </xf>
    <xf numFmtId="167" fontId="9" fillId="6" borderId="1" xfId="8" applyNumberFormat="1" applyFont="1" applyFill="1" applyBorder="1" applyAlignment="1">
      <alignment horizontal="center" vertical="center" wrapText="1"/>
    </xf>
    <xf numFmtId="0" fontId="8" fillId="6" borderId="1" xfId="8" applyFont="1" applyFill="1" applyBorder="1" applyAlignment="1">
      <alignment horizontal="left" vertical="center" wrapText="1" indent="1"/>
    </xf>
    <xf numFmtId="2" fontId="9" fillId="6" borderId="1" xfId="8" applyNumberFormat="1" applyFont="1" applyFill="1" applyBorder="1" applyAlignment="1">
      <alignment horizontal="center" vertical="center" wrapText="1"/>
    </xf>
    <xf numFmtId="0" fontId="9" fillId="0" borderId="0" xfId="8" applyFont="1" applyAlignment="1">
      <alignment horizontal="center" vertical="center" wrapText="1"/>
    </xf>
    <xf numFmtId="167" fontId="9" fillId="0" borderId="0" xfId="8" applyNumberFormat="1" applyFont="1" applyAlignment="1">
      <alignment horizontal="center" vertical="center" wrapText="1"/>
    </xf>
    <xf numFmtId="0" fontId="9" fillId="0" borderId="0" xfId="8" applyFont="1" applyAlignment="1">
      <alignment horizontal="left" vertical="center" wrapText="1" indent="1"/>
    </xf>
    <xf numFmtId="167" fontId="9" fillId="0" borderId="0" xfId="8" applyNumberFormat="1" applyFont="1" applyAlignment="1">
      <alignment horizontal="left" vertical="center" wrapText="1" indent="1"/>
    </xf>
    <xf numFmtId="0" fontId="8" fillId="0" borderId="0" xfId="8" applyFont="1" applyAlignment="1">
      <alignment horizontal="left" vertical="top" wrapText="1"/>
    </xf>
    <xf numFmtId="2" fontId="8" fillId="0" borderId="0" xfId="8" applyNumberFormat="1" applyFont="1" applyAlignment="1">
      <alignment horizontal="center" vertical="center" wrapText="1"/>
    </xf>
    <xf numFmtId="167" fontId="15" fillId="0" borderId="5" xfId="8" applyNumberFormat="1" applyFont="1" applyBorder="1" applyAlignment="1">
      <alignment horizontal="center" vertical="center" wrapText="1"/>
    </xf>
    <xf numFmtId="0" fontId="15" fillId="0" borderId="5" xfId="8" applyFont="1" applyBorder="1" applyAlignment="1">
      <alignment horizontal="left" vertical="center" wrapText="1" indent="1"/>
    </xf>
    <xf numFmtId="0" fontId="16" fillId="0" borderId="5" xfId="8" applyFont="1" applyBorder="1" applyAlignment="1">
      <alignment horizontal="left" vertical="top" wrapText="1"/>
    </xf>
    <xf numFmtId="0" fontId="16" fillId="0" borderId="5" xfId="8" applyFont="1" applyBorder="1" applyAlignment="1">
      <alignment horizontal="center" vertical="center" wrapText="1"/>
    </xf>
    <xf numFmtId="0" fontId="16" fillId="0" borderId="5" xfId="8" applyFont="1" applyBorder="1" applyAlignment="1">
      <alignment horizontal="left" vertical="center" wrapText="1" indent="1"/>
    </xf>
    <xf numFmtId="9" fontId="15" fillId="0" borderId="5" xfId="8" applyNumberFormat="1" applyFont="1" applyBorder="1" applyAlignment="1">
      <alignment horizontal="center" vertical="center" wrapText="1"/>
    </xf>
    <xf numFmtId="2" fontId="15" fillId="0" borderId="5" xfId="8" applyNumberFormat="1" applyFont="1" applyBorder="1" applyAlignment="1">
      <alignment horizontal="center" vertical="center" wrapText="1"/>
    </xf>
    <xf numFmtId="0" fontId="16" fillId="0" borderId="1" xfId="8" applyFont="1" applyBorder="1" applyAlignment="1">
      <alignment horizontal="left" vertical="center" wrapText="1"/>
    </xf>
    <xf numFmtId="9" fontId="15" fillId="0" borderId="1" xfId="8" applyNumberFormat="1" applyFont="1" applyBorder="1" applyAlignment="1">
      <alignment horizontal="center" vertical="center"/>
    </xf>
    <xf numFmtId="2" fontId="15" fillId="0" borderId="0" xfId="8" applyNumberFormat="1" applyFont="1" applyAlignment="1">
      <alignment horizontal="center" vertical="center" wrapText="1"/>
    </xf>
    <xf numFmtId="0" fontId="1" fillId="3" borderId="5" xfId="8" applyFont="1" applyFill="1" applyBorder="1" applyAlignment="1">
      <alignment horizontal="center" vertical="center" wrapText="1"/>
    </xf>
    <xf numFmtId="0" fontId="9" fillId="3" borderId="5" xfId="8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left" vertical="center" wrapText="1"/>
    </xf>
    <xf numFmtId="0" fontId="8" fillId="3" borderId="1" xfId="8" applyFont="1" applyFill="1" applyBorder="1" applyAlignment="1">
      <alignment horizontal="left" vertical="center" wrapText="1"/>
    </xf>
    <xf numFmtId="0" fontId="7" fillId="11" borderId="1" xfId="8" applyFont="1" applyFill="1" applyBorder="1" applyAlignment="1">
      <alignment horizontal="left" vertical="center" wrapText="1"/>
    </xf>
    <xf numFmtId="0" fontId="6" fillId="11" borderId="1" xfId="8" applyFont="1" applyFill="1" applyBorder="1" applyAlignment="1">
      <alignment horizontal="left" vertical="center" wrapText="1"/>
    </xf>
    <xf numFmtId="4" fontId="7" fillId="11" borderId="1" xfId="8" applyNumberFormat="1" applyFont="1" applyFill="1" applyBorder="1" applyAlignment="1">
      <alignment horizontal="center" vertical="center"/>
    </xf>
    <xf numFmtId="167" fontId="3" fillId="11" borderId="1" xfId="8" applyNumberFormat="1" applyFont="1" applyFill="1" applyBorder="1" applyAlignment="1">
      <alignment vertical="center" wrapText="1"/>
    </xf>
    <xf numFmtId="0" fontId="15" fillId="3" borderId="1" xfId="8" applyFont="1" applyFill="1" applyBorder="1" applyAlignment="1">
      <alignment horizontal="left" vertical="center" wrapText="1" indent="1"/>
    </xf>
    <xf numFmtId="167" fontId="9" fillId="6" borderId="1" xfId="0" applyNumberFormat="1" applyFont="1" applyFill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167" fontId="15" fillId="0" borderId="5" xfId="0" applyNumberFormat="1" applyFont="1" applyBorder="1" applyAlignment="1">
      <alignment horizontal="center" vertical="center" wrapText="1"/>
    </xf>
    <xf numFmtId="167" fontId="9" fillId="6" borderId="5" xfId="0" applyNumberFormat="1" applyFont="1" applyFill="1" applyBorder="1" applyAlignment="1">
      <alignment horizontal="center" vertical="center" wrapText="1"/>
    </xf>
    <xf numFmtId="0" fontId="8" fillId="6" borderId="5" xfId="8" applyFont="1" applyFill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3" borderId="1" xfId="8" applyFont="1" applyFill="1" applyBorder="1" applyAlignment="1">
      <alignment horizontal="left" vertical="center" wrapText="1" indent="1"/>
    </xf>
    <xf numFmtId="9" fontId="9" fillId="6" borderId="5" xfId="8" applyNumberFormat="1" applyFont="1" applyFill="1" applyBorder="1" applyAlignment="1">
      <alignment horizontal="center" vertical="center" wrapText="1"/>
    </xf>
    <xf numFmtId="9" fontId="9" fillId="6" borderId="1" xfId="8" applyNumberFormat="1" applyFont="1" applyFill="1" applyBorder="1" applyAlignment="1">
      <alignment horizontal="center" vertical="center" wrapText="1"/>
    </xf>
    <xf numFmtId="0" fontId="15" fillId="6" borderId="1" xfId="8" applyFont="1" applyFill="1" applyBorder="1" applyAlignment="1">
      <alignment horizontal="left" vertical="center" wrapText="1" indent="1"/>
    </xf>
    <xf numFmtId="0" fontId="16" fillId="6" borderId="1" xfId="8" applyFont="1" applyFill="1" applyBorder="1" applyAlignment="1">
      <alignment horizontal="left" vertical="top" wrapText="1"/>
    </xf>
    <xf numFmtId="0" fontId="16" fillId="6" borderId="1" xfId="8" applyFont="1" applyFill="1" applyBorder="1" applyAlignment="1">
      <alignment horizontal="center" vertical="center" wrapText="1"/>
    </xf>
    <xf numFmtId="0" fontId="15" fillId="6" borderId="1" xfId="8" applyFont="1" applyFill="1" applyBorder="1" applyAlignment="1">
      <alignment horizontal="center" vertical="center" wrapText="1"/>
    </xf>
    <xf numFmtId="168" fontId="15" fillId="6" borderId="1" xfId="8" applyNumberFormat="1" applyFont="1" applyFill="1" applyBorder="1" applyAlignment="1">
      <alignment horizontal="center" vertical="center" wrapText="1"/>
    </xf>
    <xf numFmtId="168" fontId="15" fillId="6" borderId="5" xfId="0" applyNumberFormat="1" applyFont="1" applyFill="1" applyBorder="1" applyAlignment="1">
      <alignment horizontal="center" vertical="center" wrapText="1"/>
    </xf>
    <xf numFmtId="0" fontId="16" fillId="6" borderId="5" xfId="8" applyFont="1" applyFill="1" applyBorder="1" applyAlignment="1">
      <alignment horizontal="left" vertical="top" wrapText="1"/>
    </xf>
    <xf numFmtId="9" fontId="15" fillId="6" borderId="5" xfId="8" applyNumberFormat="1" applyFont="1" applyFill="1" applyBorder="1" applyAlignment="1">
      <alignment horizontal="center" vertical="center" wrapText="1"/>
    </xf>
    <xf numFmtId="9" fontId="15" fillId="6" borderId="1" xfId="8" applyNumberFormat="1" applyFont="1" applyFill="1" applyBorder="1" applyAlignment="1">
      <alignment horizontal="center" vertical="center" wrapText="1"/>
    </xf>
    <xf numFmtId="0" fontId="9" fillId="0" borderId="1" xfId="8" applyFont="1" applyBorder="1" applyAlignment="1">
      <alignment horizontal="left" vertical="center" wrapText="1" indent="1"/>
    </xf>
    <xf numFmtId="0" fontId="8" fillId="0" borderId="1" xfId="8" applyFont="1" applyBorder="1" applyAlignment="1">
      <alignment horizontal="left" vertical="top" wrapText="1"/>
    </xf>
    <xf numFmtId="0" fontId="8" fillId="0" borderId="1" xfId="8" applyFont="1" applyBorder="1" applyAlignment="1">
      <alignment horizontal="center" vertical="center" wrapText="1"/>
    </xf>
    <xf numFmtId="167" fontId="9" fillId="0" borderId="5" xfId="0" applyNumberFormat="1" applyFont="1" applyBorder="1" applyAlignment="1">
      <alignment horizontal="center" vertical="center" wrapText="1"/>
    </xf>
    <xf numFmtId="0" fontId="8" fillId="0" borderId="5" xfId="8" applyFont="1" applyBorder="1" applyAlignment="1">
      <alignment horizontal="left" vertical="top" wrapText="1"/>
    </xf>
    <xf numFmtId="9" fontId="9" fillId="0" borderId="5" xfId="8" applyNumberFormat="1" applyFont="1" applyBorder="1" applyAlignment="1">
      <alignment horizontal="center" vertical="center" wrapText="1"/>
    </xf>
    <xf numFmtId="9" fontId="9" fillId="0" borderId="1" xfId="8" applyNumberFormat="1" applyFont="1" applyBorder="1" applyAlignment="1">
      <alignment horizontal="center" vertical="center" wrapText="1"/>
    </xf>
    <xf numFmtId="167" fontId="9" fillId="0" borderId="1" xfId="8" applyNumberFormat="1" applyFont="1" applyBorder="1" applyAlignment="1">
      <alignment horizontal="center" vertical="center" wrapText="1"/>
    </xf>
    <xf numFmtId="167" fontId="6" fillId="0" borderId="0" xfId="8" applyNumberFormat="1" applyFont="1" applyAlignment="1">
      <alignment vertical="center"/>
    </xf>
    <xf numFmtId="0" fontId="8" fillId="0" borderId="1" xfId="8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2" fontId="9" fillId="0" borderId="1" xfId="8" applyNumberFormat="1" applyFont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2" fontId="9" fillId="0" borderId="5" xfId="8" applyNumberFormat="1" applyFont="1" applyBorder="1" applyAlignment="1">
      <alignment horizontal="center" vertical="center" wrapText="1"/>
    </xf>
    <xf numFmtId="168" fontId="9" fillId="0" borderId="0" xfId="8" applyNumberFormat="1" applyFont="1" applyAlignment="1">
      <alignment horizontal="center" vertical="center" wrapText="1"/>
    </xf>
    <xf numFmtId="2" fontId="9" fillId="6" borderId="5" xfId="8" applyNumberFormat="1" applyFont="1" applyFill="1" applyBorder="1" applyAlignment="1">
      <alignment horizontal="center" vertical="center" wrapText="1"/>
    </xf>
    <xf numFmtId="0" fontId="9" fillId="0" borderId="5" xfId="8" applyFont="1" applyBorder="1" applyAlignment="1">
      <alignment horizontal="left" vertical="center" wrapText="1" indent="1"/>
    </xf>
    <xf numFmtId="0" fontId="8" fillId="0" borderId="5" xfId="8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8" fontId="9" fillId="3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8" fontId="9" fillId="6" borderId="1" xfId="0" applyNumberFormat="1" applyFont="1" applyFill="1" applyBorder="1" applyAlignment="1">
      <alignment horizontal="center" vertical="center" wrapText="1"/>
    </xf>
    <xf numFmtId="168" fontId="9" fillId="6" borderId="5" xfId="8" applyNumberFormat="1" applyFont="1" applyFill="1" applyBorder="1" applyAlignment="1">
      <alignment horizontal="center" vertical="center" wrapText="1"/>
    </xf>
    <xf numFmtId="0" fontId="9" fillId="6" borderId="5" xfId="8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6" borderId="5" xfId="8" applyFont="1" applyFill="1" applyBorder="1" applyAlignment="1">
      <alignment horizontal="left" vertical="center" wrapText="1" indent="1"/>
    </xf>
    <xf numFmtId="0" fontId="9" fillId="6" borderId="1" xfId="0" applyFont="1" applyFill="1" applyBorder="1" applyAlignment="1">
      <alignment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17" fillId="0" borderId="1" xfId="8" applyFont="1" applyBorder="1" applyAlignment="1">
      <alignment horizontal="left" vertical="center" wrapText="1" indent="1"/>
    </xf>
    <xf numFmtId="168" fontId="9" fillId="6" borderId="5" xfId="0" applyNumberFormat="1" applyFont="1" applyFill="1" applyBorder="1" applyAlignment="1">
      <alignment horizontal="center" vertical="center" wrapText="1"/>
    </xf>
    <xf numFmtId="173" fontId="9" fillId="6" borderId="5" xfId="0" applyNumberFormat="1" applyFont="1" applyFill="1" applyBorder="1" applyAlignment="1">
      <alignment horizontal="center" vertical="center" wrapText="1"/>
    </xf>
    <xf numFmtId="0" fontId="9" fillId="3" borderId="5" xfId="8" applyFont="1" applyFill="1" applyBorder="1" applyAlignment="1">
      <alignment horizontal="center" vertical="center"/>
    </xf>
    <xf numFmtId="0" fontId="8" fillId="3" borderId="5" xfId="8" applyFont="1" applyFill="1" applyBorder="1" applyAlignment="1">
      <alignment horizontal="left" vertical="center" wrapText="1"/>
    </xf>
    <xf numFmtId="167" fontId="3" fillId="11" borderId="5" xfId="8" applyNumberFormat="1" applyFont="1" applyFill="1" applyBorder="1" applyAlignment="1">
      <alignment vertical="center" wrapText="1"/>
    </xf>
    <xf numFmtId="167" fontId="3" fillId="11" borderId="11" xfId="8" applyNumberFormat="1" applyFont="1" applyFill="1" applyBorder="1" applyAlignment="1">
      <alignment vertical="center" wrapText="1"/>
    </xf>
    <xf numFmtId="167" fontId="3" fillId="11" borderId="4" xfId="8" applyNumberFormat="1" applyFont="1" applyFill="1" applyBorder="1" applyAlignment="1">
      <alignment vertical="center" wrapText="1"/>
    </xf>
    <xf numFmtId="0" fontId="7" fillId="12" borderId="1" xfId="8" applyFont="1" applyFill="1" applyBorder="1" applyAlignment="1">
      <alignment horizontal="left" vertical="center" wrapText="1"/>
    </xf>
    <xf numFmtId="0" fontId="6" fillId="12" borderId="1" xfId="8" applyFont="1" applyFill="1" applyBorder="1" applyAlignment="1">
      <alignment horizontal="left" vertical="center" wrapText="1"/>
    </xf>
    <xf numFmtId="4" fontId="7" fillId="12" borderId="1" xfId="8" applyNumberFormat="1" applyFont="1" applyFill="1" applyBorder="1" applyAlignment="1">
      <alignment horizontal="center" vertical="center"/>
    </xf>
    <xf numFmtId="167" fontId="7" fillId="12" borderId="5" xfId="8" applyNumberFormat="1" applyFont="1" applyFill="1" applyBorder="1" applyAlignment="1">
      <alignment horizontal="center" vertical="center"/>
    </xf>
    <xf numFmtId="167" fontId="7" fillId="12" borderId="11" xfId="8" applyNumberFormat="1" applyFont="1" applyFill="1" applyBorder="1" applyAlignment="1">
      <alignment horizontal="center" vertical="center"/>
    </xf>
    <xf numFmtId="167" fontId="7" fillId="12" borderId="4" xfId="8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left" vertical="center" wrapText="1"/>
    </xf>
    <xf numFmtId="2" fontId="9" fillId="6" borderId="1" xfId="0" applyNumberFormat="1" applyFont="1" applyFill="1" applyBorder="1" applyAlignment="1">
      <alignment horizontal="left" vertical="center" wrapText="1"/>
    </xf>
    <xf numFmtId="2" fontId="9" fillId="6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vertical="center" wrapText="1"/>
    </xf>
    <xf numFmtId="167" fontId="1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vertical="center"/>
    </xf>
    <xf numFmtId="0" fontId="1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168" fontId="9" fillId="6" borderId="1" xfId="0" applyNumberFormat="1" applyFont="1" applyFill="1" applyBorder="1" applyAlignment="1">
      <alignment horizontal="center" vertical="center"/>
    </xf>
    <xf numFmtId="167" fontId="1" fillId="6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68" fontId="15" fillId="3" borderId="1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167" fontId="1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7" fontId="9" fillId="6" borderId="2" xfId="0" applyNumberFormat="1" applyFont="1" applyFill="1" applyBorder="1" applyAlignment="1">
      <alignment horizontal="center" vertical="center" wrapText="1"/>
    </xf>
    <xf numFmtId="168" fontId="9" fillId="6" borderId="2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168" fontId="15" fillId="6" borderId="1" xfId="0" applyNumberFormat="1" applyFont="1" applyFill="1" applyBorder="1" applyAlignment="1">
      <alignment horizontal="center" vertical="center"/>
    </xf>
    <xf numFmtId="167" fontId="15" fillId="6" borderId="1" xfId="0" applyNumberFormat="1" applyFont="1" applyFill="1" applyBorder="1" applyAlignment="1">
      <alignment horizontal="center" vertical="center" wrapText="1"/>
    </xf>
    <xf numFmtId="49" fontId="15" fillId="6" borderId="1" xfId="0" applyNumberFormat="1" applyFont="1" applyFill="1" applyBorder="1" applyAlignment="1">
      <alignment vertical="center" wrapText="1"/>
    </xf>
    <xf numFmtId="49" fontId="15" fillId="6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8" fontId="15" fillId="6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168" fontId="1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167" fontId="9" fillId="6" borderId="5" xfId="0" applyNumberFormat="1" applyFont="1" applyFill="1" applyBorder="1" applyAlignment="1">
      <alignment horizontal="center" vertical="center"/>
    </xf>
    <xf numFmtId="49" fontId="9" fillId="6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167" fontId="2" fillId="0" borderId="0" xfId="0" applyNumberFormat="1" applyFont="1" applyAlignment="1">
      <alignment horizontal="center" vertical="center" wrapText="1"/>
    </xf>
    <xf numFmtId="0" fontId="7" fillId="12" borderId="11" xfId="0" applyFont="1" applyFill="1" applyBorder="1" applyAlignment="1">
      <alignment horizontal="left" vertical="center" wrapText="1"/>
    </xf>
    <xf numFmtId="168" fontId="7" fillId="12" borderId="4" xfId="0" applyNumberFormat="1" applyFont="1" applyFill="1" applyBorder="1" applyAlignment="1">
      <alignment horizontal="center" vertical="center"/>
    </xf>
    <xf numFmtId="49" fontId="7" fillId="12" borderId="4" xfId="0" applyNumberFormat="1" applyFont="1" applyFill="1" applyBorder="1" applyAlignment="1">
      <alignment vertical="center" wrapText="1"/>
    </xf>
    <xf numFmtId="167" fontId="7" fillId="12" borderId="4" xfId="0" applyNumberFormat="1" applyFont="1" applyFill="1" applyBorder="1" applyAlignment="1">
      <alignment horizontal="center" vertical="center"/>
    </xf>
    <xf numFmtId="49" fontId="7" fillId="12" borderId="4" xfId="0" applyNumberFormat="1" applyFont="1" applyFill="1" applyBorder="1" applyAlignment="1">
      <alignment horizontal="center" vertical="center" wrapText="1"/>
    </xf>
    <xf numFmtId="167" fontId="3" fillId="12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7" fillId="12" borderId="4" xfId="0" applyFont="1" applyFill="1" applyBorder="1" applyAlignment="1">
      <alignment horizontal="left" vertical="center" wrapText="1"/>
    </xf>
    <xf numFmtId="168" fontId="7" fillId="12" borderId="1" xfId="0" applyNumberFormat="1" applyFont="1" applyFill="1" applyBorder="1" applyAlignment="1">
      <alignment horizontal="center" vertical="center"/>
    </xf>
    <xf numFmtId="167" fontId="7" fillId="12" borderId="1" xfId="0" applyNumberFormat="1" applyFont="1" applyFill="1" applyBorder="1" applyAlignment="1">
      <alignment horizontal="center" vertical="center" wrapText="1"/>
    </xf>
    <xf numFmtId="49" fontId="7" fillId="12" borderId="1" xfId="0" applyNumberFormat="1" applyFont="1" applyFill="1" applyBorder="1" applyAlignment="1">
      <alignment vertical="center" wrapText="1"/>
    </xf>
    <xf numFmtId="167" fontId="7" fillId="12" borderId="1" xfId="0" applyNumberFormat="1" applyFont="1" applyFill="1" applyBorder="1" applyAlignment="1">
      <alignment horizontal="center" vertical="center"/>
    </xf>
    <xf numFmtId="49" fontId="7" fillId="12" borderId="1" xfId="0" applyNumberFormat="1" applyFont="1" applyFill="1" applyBorder="1" applyAlignment="1">
      <alignment horizontal="center" vertical="center" wrapText="1"/>
    </xf>
    <xf numFmtId="4" fontId="3" fillId="14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9" fillId="6" borderId="14" xfId="5" applyFont="1" applyFill="1" applyBorder="1" applyAlignment="1">
      <alignment vertical="center" wrapText="1"/>
    </xf>
    <xf numFmtId="0" fontId="9" fillId="6" borderId="14" xfId="0" applyFont="1" applyFill="1" applyBorder="1" applyAlignment="1">
      <alignment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167" fontId="1" fillId="4" borderId="0" xfId="0" applyNumberFormat="1" applyFont="1" applyFill="1" applyAlignment="1">
      <alignment horizontal="center" vertical="center"/>
    </xf>
    <xf numFmtId="171" fontId="1" fillId="0" borderId="0" xfId="0" applyNumberFormat="1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9" fontId="9" fillId="3" borderId="1" xfId="0" applyNumberFormat="1" applyFont="1" applyFill="1" applyBorder="1" applyAlignment="1">
      <alignment horizontal="center"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171" fontId="1" fillId="6" borderId="0" xfId="0" applyNumberFormat="1" applyFont="1" applyFill="1" applyAlignment="1">
      <alignment horizontal="center" vertical="center" wrapText="1"/>
    </xf>
    <xf numFmtId="171" fontId="1" fillId="3" borderId="0" xfId="0" applyNumberFormat="1" applyFont="1" applyFill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wrapText="1"/>
    </xf>
    <xf numFmtId="0" fontId="9" fillId="3" borderId="15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wrapText="1"/>
    </xf>
    <xf numFmtId="9" fontId="9" fillId="6" borderId="5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left" vertical="center" wrapText="1"/>
    </xf>
    <xf numFmtId="4" fontId="7" fillId="12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9" fontId="9" fillId="6" borderId="1" xfId="0" applyNumberFormat="1" applyFont="1" applyFill="1" applyBorder="1" applyAlignment="1">
      <alignment vertical="center" wrapText="1"/>
    </xf>
    <xf numFmtId="4" fontId="1" fillId="10" borderId="1" xfId="0" applyNumberFormat="1" applyFont="1" applyFill="1" applyBorder="1" applyAlignment="1">
      <alignment horizontal="center" vertical="center" wrapText="1"/>
    </xf>
    <xf numFmtId="167" fontId="1" fillId="4" borderId="0" xfId="0" applyNumberFormat="1" applyFont="1" applyFill="1" applyAlignment="1">
      <alignment horizontal="center" vertical="center" wrapText="1"/>
    </xf>
    <xf numFmtId="0" fontId="8" fillId="6" borderId="0" xfId="0" applyFont="1" applyFill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3" fontId="15" fillId="0" borderId="1" xfId="12" applyFont="1" applyFill="1" applyBorder="1" applyAlignment="1">
      <alignment horizontal="center" vertical="center" wrapText="1"/>
    </xf>
    <xf numFmtId="9" fontId="15" fillId="0" borderId="1" xfId="0" applyNumberFormat="1" applyFont="1" applyBorder="1" applyAlignment="1">
      <alignment vertical="center" wrapText="1"/>
    </xf>
    <xf numFmtId="9" fontId="15" fillId="3" borderId="1" xfId="0" applyNumberFormat="1" applyFont="1" applyFill="1" applyBorder="1" applyAlignment="1">
      <alignment horizontal="center" vertical="center" wrapText="1"/>
    </xf>
    <xf numFmtId="167" fontId="2" fillId="0" borderId="0" xfId="1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49" fontId="2" fillId="0" borderId="5" xfId="0" applyNumberFormat="1" applyFont="1" applyBorder="1" applyAlignment="1">
      <alignment vertical="center" wrapText="1"/>
    </xf>
    <xf numFmtId="168" fontId="15" fillId="3" borderId="1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168" fontId="15" fillId="3" borderId="2" xfId="0" applyNumberFormat="1" applyFont="1" applyFill="1" applyBorder="1" applyAlignment="1">
      <alignment horizontal="center" vertical="center" wrapText="1"/>
    </xf>
    <xf numFmtId="43" fontId="15" fillId="3" borderId="1" xfId="12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0" borderId="1" xfId="0" applyNumberFormat="1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/>
    </xf>
    <xf numFmtId="49" fontId="1" fillId="10" borderId="1" xfId="0" applyNumberFormat="1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168" fontId="9" fillId="10" borderId="1" xfId="0" applyNumberFormat="1" applyFont="1" applyFill="1" applyBorder="1" applyAlignment="1">
      <alignment horizontal="center" vertical="center"/>
    </xf>
    <xf numFmtId="168" fontId="9" fillId="10" borderId="1" xfId="0" applyNumberFormat="1" applyFont="1" applyFill="1" applyBorder="1" applyAlignment="1">
      <alignment horizontal="center" vertical="center" wrapText="1"/>
    </xf>
    <xf numFmtId="43" fontId="9" fillId="10" borderId="1" xfId="12" applyFont="1" applyFill="1" applyBorder="1" applyAlignment="1">
      <alignment horizontal="center" vertical="center" wrapText="1"/>
    </xf>
    <xf numFmtId="168" fontId="9" fillId="10" borderId="1" xfId="12" applyNumberFormat="1" applyFont="1" applyFill="1" applyBorder="1" applyAlignment="1">
      <alignment horizontal="center" vertical="center" wrapText="1"/>
    </xf>
    <xf numFmtId="9" fontId="9" fillId="10" borderId="1" xfId="0" applyNumberFormat="1" applyFont="1" applyFill="1" applyBorder="1" applyAlignment="1">
      <alignment vertical="center" wrapText="1"/>
    </xf>
    <xf numFmtId="9" fontId="9" fillId="10" borderId="1" xfId="0" applyNumberFormat="1" applyFont="1" applyFill="1" applyBorder="1" applyAlignment="1">
      <alignment horizontal="center" vertical="center" wrapText="1"/>
    </xf>
    <xf numFmtId="4" fontId="1" fillId="10" borderId="1" xfId="12" applyNumberFormat="1" applyFont="1" applyFill="1" applyBorder="1" applyAlignment="1">
      <alignment horizontal="center" vertical="center" wrapText="1"/>
    </xf>
    <xf numFmtId="167" fontId="1" fillId="6" borderId="0" xfId="12" applyNumberFormat="1" applyFont="1" applyFill="1" applyBorder="1" applyAlignment="1">
      <alignment horizontal="center" vertical="center" wrapText="1"/>
    </xf>
    <xf numFmtId="4" fontId="7" fillId="12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vertical="center"/>
    </xf>
    <xf numFmtId="167" fontId="3" fillId="12" borderId="0" xfId="0" applyNumberFormat="1" applyFont="1" applyFill="1" applyAlignment="1">
      <alignment horizontal="center" vertical="center" wrapText="1"/>
    </xf>
    <xf numFmtId="16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7" fillId="14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168" fontId="7" fillId="16" borderId="4" xfId="0" applyNumberFormat="1" applyFont="1" applyFill="1" applyBorder="1" applyAlignment="1">
      <alignment horizontal="center" vertical="center"/>
    </xf>
    <xf numFmtId="49" fontId="7" fillId="16" borderId="4" xfId="0" applyNumberFormat="1" applyFont="1" applyFill="1" applyBorder="1" applyAlignment="1">
      <alignment vertical="center" wrapText="1"/>
    </xf>
    <xf numFmtId="167" fontId="7" fillId="16" borderId="4" xfId="0" applyNumberFormat="1" applyFont="1" applyFill="1" applyBorder="1" applyAlignment="1">
      <alignment horizontal="center" vertical="center"/>
    </xf>
    <xf numFmtId="49" fontId="7" fillId="16" borderId="4" xfId="0" applyNumberFormat="1" applyFont="1" applyFill="1" applyBorder="1" applyAlignment="1">
      <alignment horizontal="center" vertical="center" wrapText="1"/>
    </xf>
    <xf numFmtId="167" fontId="3" fillId="16" borderId="0" xfId="0" applyNumberFormat="1" applyFont="1" applyFill="1" applyAlignment="1">
      <alignment horizontal="center" vertical="center"/>
    </xf>
    <xf numFmtId="168" fontId="7" fillId="16" borderId="1" xfId="0" applyNumberFormat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167" fontId="7" fillId="16" borderId="1" xfId="0" applyNumberFormat="1" applyFont="1" applyFill="1" applyBorder="1" applyAlignment="1">
      <alignment horizontal="center" vertical="center" wrapText="1"/>
    </xf>
    <xf numFmtId="49" fontId="7" fillId="16" borderId="1" xfId="0" applyNumberFormat="1" applyFont="1" applyFill="1" applyBorder="1" applyAlignment="1">
      <alignment vertical="center" wrapText="1"/>
    </xf>
    <xf numFmtId="167" fontId="7" fillId="16" borderId="1" xfId="0" applyNumberFormat="1" applyFont="1" applyFill="1" applyBorder="1" applyAlignment="1">
      <alignment horizontal="center" vertical="center"/>
    </xf>
    <xf numFmtId="49" fontId="7" fillId="1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8" fontId="15" fillId="0" borderId="1" xfId="8" applyNumberFormat="1" applyFont="1" applyBorder="1" applyAlignment="1">
      <alignment horizontal="center" vertical="center" wrapText="1"/>
    </xf>
    <xf numFmtId="4" fontId="15" fillId="0" borderId="1" xfId="8" applyNumberFormat="1" applyFont="1" applyBorder="1" applyAlignment="1">
      <alignment horizontal="center" vertical="center" wrapText="1"/>
    </xf>
    <xf numFmtId="0" fontId="15" fillId="0" borderId="5" xfId="8" applyFont="1" applyBorder="1" applyAlignment="1">
      <alignment horizontal="center" vertical="center" wrapText="1"/>
    </xf>
    <xf numFmtId="168" fontId="15" fillId="0" borderId="5" xfId="8" applyNumberFormat="1" applyFont="1" applyBorder="1" applyAlignment="1">
      <alignment horizontal="center" vertical="center" wrapText="1"/>
    </xf>
    <xf numFmtId="0" fontId="15" fillId="0" borderId="1" xfId="8" applyFont="1" applyBorder="1" applyAlignment="1">
      <alignment vertical="center"/>
    </xf>
    <xf numFmtId="168" fontId="15" fillId="0" borderId="1" xfId="8" applyNumberFormat="1" applyFont="1" applyBorder="1" applyAlignment="1">
      <alignment vertical="center"/>
    </xf>
    <xf numFmtId="0" fontId="15" fillId="0" borderId="1" xfId="8" applyFont="1" applyBorder="1" applyAlignment="1">
      <alignment horizontal="center" vertical="center"/>
    </xf>
    <xf numFmtId="168" fontId="15" fillId="0" borderId="1" xfId="8" applyNumberFormat="1" applyFont="1" applyBorder="1" applyAlignment="1">
      <alignment horizontal="center" vertical="center"/>
    </xf>
    <xf numFmtId="167" fontId="9" fillId="0" borderId="5" xfId="8" applyNumberFormat="1" applyFont="1" applyBorder="1" applyAlignment="1">
      <alignment horizontal="center" vertical="center" wrapText="1"/>
    </xf>
    <xf numFmtId="168" fontId="9" fillId="0" borderId="1" xfId="8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8" fontId="9" fillId="0" borderId="7" xfId="0" applyNumberFormat="1" applyFont="1" applyBorder="1" applyAlignment="1">
      <alignment horizontal="center" vertical="center" wrapText="1"/>
    </xf>
    <xf numFmtId="168" fontId="9" fillId="0" borderId="6" xfId="0" applyNumberFormat="1" applyFont="1" applyBorder="1" applyAlignment="1">
      <alignment horizontal="center" vertical="center" wrapText="1"/>
    </xf>
    <xf numFmtId="4" fontId="9" fillId="0" borderId="5" xfId="8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7" fontId="9" fillId="0" borderId="5" xfId="8" applyNumberFormat="1" applyFont="1" applyBorder="1" applyAlignment="1">
      <alignment horizontal="center" vertical="center"/>
    </xf>
    <xf numFmtId="9" fontId="9" fillId="0" borderId="1" xfId="8" applyNumberFormat="1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 wrapText="1"/>
    </xf>
    <xf numFmtId="9" fontId="9" fillId="0" borderId="5" xfId="8" applyNumberFormat="1" applyFont="1" applyBorder="1" applyAlignment="1">
      <alignment horizontal="center" vertical="center"/>
    </xf>
    <xf numFmtId="0" fontId="9" fillId="0" borderId="1" xfId="8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 wrapText="1"/>
    </xf>
    <xf numFmtId="4" fontId="15" fillId="6" borderId="1" xfId="0" applyNumberFormat="1" applyFont="1" applyFill="1" applyBorder="1" applyAlignment="1">
      <alignment horizontal="center" vertical="center" wrapText="1"/>
    </xf>
    <xf numFmtId="4" fontId="2" fillId="13" borderId="1" xfId="0" applyNumberFormat="1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4" fontId="15" fillId="3" borderId="9" xfId="0" applyNumberFormat="1" applyFont="1" applyFill="1" applyBorder="1" applyAlignment="1">
      <alignment horizontal="center" vertical="center" wrapText="1"/>
    </xf>
    <xf numFmtId="4" fontId="9" fillId="6" borderId="9" xfId="0" applyNumberFormat="1" applyFont="1" applyFill="1" applyBorder="1" applyAlignment="1">
      <alignment horizontal="center" vertical="center" wrapText="1"/>
    </xf>
    <xf numFmtId="4" fontId="15" fillId="6" borderId="3" xfId="0" applyNumberFormat="1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left" vertical="center" wrapText="1"/>
    </xf>
    <xf numFmtId="4" fontId="15" fillId="6" borderId="1" xfId="0" applyNumberFormat="1" applyFont="1" applyFill="1" applyBorder="1" applyAlignment="1">
      <alignment horizontal="center" vertical="center"/>
    </xf>
    <xf numFmtId="14" fontId="15" fillId="6" borderId="1" xfId="0" applyNumberFormat="1" applyFont="1" applyFill="1" applyBorder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4" fontId="9" fillId="6" borderId="5" xfId="0" applyNumberFormat="1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center" vertical="center"/>
    </xf>
    <xf numFmtId="167" fontId="3" fillId="17" borderId="0" xfId="0" applyNumberFormat="1" applyFont="1" applyFill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4" fontId="9" fillId="6" borderId="10" xfId="0" applyNumberFormat="1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 wrapText="1"/>
    </xf>
    <xf numFmtId="4" fontId="15" fillId="0" borderId="1" xfId="12" applyNumberFormat="1" applyFont="1" applyFill="1" applyBorder="1" applyAlignment="1">
      <alignment horizontal="center" vertical="center" wrapText="1"/>
    </xf>
    <xf numFmtId="4" fontId="9" fillId="6" borderId="1" xfId="12" applyNumberFormat="1" applyFont="1" applyFill="1" applyBorder="1" applyAlignment="1">
      <alignment horizontal="center" vertical="center" wrapText="1"/>
    </xf>
    <xf numFmtId="4" fontId="15" fillId="3" borderId="1" xfId="12" applyNumberFormat="1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horizontal="center" vertical="center" wrapText="1"/>
    </xf>
    <xf numFmtId="4" fontId="9" fillId="10" borderId="1" xfId="12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6" applyFont="1" applyAlignment="1">
      <alignment horizontal="center" vertical="center"/>
    </xf>
    <xf numFmtId="0" fontId="1" fillId="0" borderId="0" xfId="6" applyFont="1" applyAlignment="1">
      <alignment horizontal="center" vertical="center"/>
    </xf>
    <xf numFmtId="0" fontId="6" fillId="0" borderId="1" xfId="6" applyFont="1" applyBorder="1" applyAlignment="1">
      <alignment horizontal="left" vertical="center" wrapText="1" indent="1"/>
    </xf>
    <xf numFmtId="0" fontId="9" fillId="3" borderId="1" xfId="6" applyFont="1" applyFill="1" applyBorder="1" applyAlignment="1">
      <alignment horizontal="left" vertical="center" wrapText="1" indent="1"/>
    </xf>
    <xf numFmtId="0" fontId="8" fillId="3" borderId="1" xfId="6" applyFont="1" applyFill="1" applyBorder="1" applyAlignment="1">
      <alignment horizontal="center" vertical="center" wrapText="1"/>
    </xf>
    <xf numFmtId="0" fontId="8" fillId="3" borderId="1" xfId="6" applyFont="1" applyFill="1" applyBorder="1" applyAlignment="1">
      <alignment horizontal="left" vertical="top" wrapText="1"/>
    </xf>
    <xf numFmtId="0" fontId="9" fillId="3" borderId="1" xfId="6" applyFont="1" applyFill="1" applyBorder="1" applyAlignment="1">
      <alignment horizontal="center" vertical="center" wrapText="1"/>
    </xf>
    <xf numFmtId="168" fontId="9" fillId="3" borderId="1" xfId="6" applyNumberFormat="1" applyFont="1" applyFill="1" applyBorder="1" applyAlignment="1">
      <alignment horizontal="center" vertical="center" wrapText="1"/>
    </xf>
    <xf numFmtId="4" fontId="9" fillId="3" borderId="1" xfId="6" applyNumberFormat="1" applyFont="1" applyFill="1" applyBorder="1" applyAlignment="1">
      <alignment horizontal="center" vertical="center" wrapText="1"/>
    </xf>
    <xf numFmtId="9" fontId="9" fillId="3" borderId="1" xfId="6" applyNumberFormat="1" applyFont="1" applyFill="1" applyBorder="1" applyAlignment="1">
      <alignment horizontal="center" vertical="center" wrapText="1"/>
    </xf>
    <xf numFmtId="167" fontId="9" fillId="3" borderId="1" xfId="6" applyNumberFormat="1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left" vertical="center" wrapText="1"/>
    </xf>
    <xf numFmtId="0" fontId="6" fillId="3" borderId="1" xfId="6" applyFont="1" applyFill="1" applyBorder="1" applyAlignment="1">
      <alignment horizontal="left" vertical="center" wrapText="1"/>
    </xf>
    <xf numFmtId="0" fontId="7" fillId="3" borderId="1" xfId="6" applyFont="1" applyFill="1" applyBorder="1" applyAlignment="1">
      <alignment horizontal="center" vertical="center"/>
    </xf>
    <xf numFmtId="0" fontId="6" fillId="0" borderId="0" xfId="6" applyFont="1" applyAlignment="1">
      <alignment vertical="center"/>
    </xf>
    <xf numFmtId="0" fontId="9" fillId="0" borderId="1" xfId="6" applyFont="1" applyBorder="1" applyAlignment="1">
      <alignment horizontal="left" vertical="center" wrapText="1" indent="1"/>
    </xf>
    <xf numFmtId="0" fontId="8" fillId="0" borderId="1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left" vertical="top" wrapText="1"/>
    </xf>
    <xf numFmtId="0" fontId="9" fillId="0" borderId="1" xfId="6" applyFont="1" applyBorder="1" applyAlignment="1">
      <alignment horizontal="center" vertical="center" wrapText="1"/>
    </xf>
    <xf numFmtId="167" fontId="9" fillId="0" borderId="1" xfId="6" applyNumberFormat="1" applyFont="1" applyBorder="1" applyAlignment="1">
      <alignment horizontal="center" vertical="center" wrapText="1"/>
    </xf>
    <xf numFmtId="9" fontId="9" fillId="0" borderId="1" xfId="6" applyNumberFormat="1" applyFont="1" applyBorder="1" applyAlignment="1">
      <alignment horizontal="center" vertical="center" wrapText="1"/>
    </xf>
    <xf numFmtId="0" fontId="7" fillId="9" borderId="1" xfId="6" applyFont="1" applyFill="1" applyBorder="1" applyAlignment="1">
      <alignment horizontal="left" vertical="center" wrapText="1"/>
    </xf>
    <xf numFmtId="0" fontId="6" fillId="9" borderId="1" xfId="6" applyFont="1" applyFill="1" applyBorder="1" applyAlignment="1">
      <alignment horizontal="left" vertical="center" wrapText="1"/>
    </xf>
    <xf numFmtId="0" fontId="7" fillId="9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left" vertical="center" wrapText="1"/>
    </xf>
    <xf numFmtId="0" fontId="6" fillId="8" borderId="1" xfId="6" applyFont="1" applyFill="1" applyBorder="1" applyAlignment="1">
      <alignment horizontal="left" vertical="center" wrapText="1"/>
    </xf>
    <xf numFmtId="0" fontId="7" fillId="8" borderId="1" xfId="6" applyFont="1" applyFill="1" applyBorder="1" applyAlignment="1">
      <alignment horizontal="center" vertical="center"/>
    </xf>
    <xf numFmtId="4" fontId="9" fillId="6" borderId="1" xfId="8" applyNumberFormat="1" applyFont="1" applyFill="1" applyBorder="1" applyAlignment="1">
      <alignment horizontal="center" vertical="center" wrapText="1"/>
    </xf>
    <xf numFmtId="4" fontId="9" fillId="6" borderId="5" xfId="8" applyNumberFormat="1" applyFont="1" applyFill="1" applyBorder="1" applyAlignment="1">
      <alignment horizontal="center" vertical="center" wrapText="1"/>
    </xf>
    <xf numFmtId="4" fontId="15" fillId="0" borderId="5" xfId="8" applyNumberFormat="1" applyFont="1" applyBorder="1" applyAlignment="1">
      <alignment horizontal="center" vertical="center" wrapText="1"/>
    </xf>
    <xf numFmtId="4" fontId="15" fillId="0" borderId="1" xfId="8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4" fontId="9" fillId="0" borderId="1" xfId="8" applyNumberFormat="1" applyFont="1" applyBorder="1" applyAlignment="1">
      <alignment horizontal="center" vertical="center"/>
    </xf>
    <xf numFmtId="0" fontId="9" fillId="0" borderId="1" xfId="8" applyFont="1" applyBorder="1" applyAlignment="1">
      <alignment horizontal="left" vertical="center" wrapText="1"/>
    </xf>
    <xf numFmtId="168" fontId="9" fillId="0" borderId="1" xfId="8" applyNumberFormat="1" applyFont="1" applyBorder="1" applyAlignment="1">
      <alignment horizontal="left" vertical="center" wrapText="1"/>
    </xf>
    <xf numFmtId="14" fontId="9" fillId="0" borderId="1" xfId="8" applyNumberFormat="1" applyFont="1" applyBorder="1" applyAlignment="1">
      <alignment horizontal="center" vertical="center"/>
    </xf>
    <xf numFmtId="0" fontId="9" fillId="0" borderId="1" xfId="8" applyFont="1" applyBorder="1" applyAlignment="1">
      <alignment horizontal="center" vertical="center"/>
    </xf>
    <xf numFmtId="4" fontId="9" fillId="0" borderId="5" xfId="8" applyNumberFormat="1" applyFont="1" applyBorder="1" applyAlignment="1">
      <alignment horizontal="center" vertical="center"/>
    </xf>
    <xf numFmtId="10" fontId="1" fillId="0" borderId="1" xfId="8" applyNumberFormat="1" applyFont="1" applyBorder="1" applyAlignment="1">
      <alignment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9" fillId="0" borderId="1" xfId="8" applyNumberFormat="1" applyFont="1" applyBorder="1" applyAlignment="1">
      <alignment horizontal="center" vertical="center" wrapText="1"/>
    </xf>
    <xf numFmtId="4" fontId="15" fillId="6" borderId="1" xfId="8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15" fillId="0" borderId="0" xfId="8" applyFont="1" applyAlignment="1">
      <alignment horizontal="left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168" fontId="9" fillId="6" borderId="7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8" fontId="9" fillId="0" borderId="1" xfId="8" applyNumberFormat="1" applyFont="1" applyBorder="1" applyAlignment="1">
      <alignment horizontal="center" vertical="center"/>
    </xf>
    <xf numFmtId="0" fontId="9" fillId="0" borderId="5" xfId="8" applyFont="1" applyBorder="1" applyAlignment="1">
      <alignment horizontal="left" vertical="center" wrapText="1"/>
    </xf>
    <xf numFmtId="168" fontId="9" fillId="0" borderId="5" xfId="8" applyNumberFormat="1" applyFont="1" applyBorder="1" applyAlignment="1">
      <alignment horizontal="left" vertical="center" wrapText="1"/>
    </xf>
    <xf numFmtId="14" fontId="9" fillId="0" borderId="5" xfId="8" applyNumberFormat="1" applyFont="1" applyBorder="1" applyAlignment="1">
      <alignment horizontal="center" vertical="center"/>
    </xf>
    <xf numFmtId="0" fontId="9" fillId="0" borderId="5" xfId="8" applyFont="1" applyBorder="1" applyAlignment="1">
      <alignment horizontal="center" vertical="center"/>
    </xf>
    <xf numFmtId="0" fontId="9" fillId="0" borderId="0" xfId="8" applyFont="1"/>
    <xf numFmtId="4" fontId="9" fillId="0" borderId="0" xfId="8" applyNumberFormat="1" applyFont="1"/>
    <xf numFmtId="4" fontId="7" fillId="0" borderId="0" xfId="8" applyNumberFormat="1" applyFont="1" applyAlignment="1">
      <alignment horizontal="center"/>
    </xf>
    <xf numFmtId="0" fontId="15" fillId="0" borderId="0" xfId="8" applyFont="1"/>
    <xf numFmtId="14" fontId="9" fillId="3" borderId="1" xfId="6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14" fontId="9" fillId="6" borderId="1" xfId="8" applyNumberFormat="1" applyFont="1" applyFill="1" applyBorder="1" applyAlignment="1">
      <alignment horizontal="center" vertical="center" wrapText="1"/>
    </xf>
    <xf numFmtId="4" fontId="6" fillId="0" borderId="0" xfId="8" applyNumberFormat="1" applyFont="1" applyAlignment="1">
      <alignment vertical="center"/>
    </xf>
    <xf numFmtId="14" fontId="9" fillId="6" borderId="1" xfId="0" applyNumberFormat="1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168" fontId="9" fillId="0" borderId="0" xfId="8" applyNumberFormat="1" applyFont="1" applyAlignment="1">
      <alignment horizontal="left" vertical="center" wrapText="1"/>
    </xf>
    <xf numFmtId="168" fontId="15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7" fillId="8" borderId="5" xfId="6" applyFont="1" applyFill="1" applyBorder="1" applyAlignment="1">
      <alignment horizontal="center" vertical="center"/>
    </xf>
    <xf numFmtId="0" fontId="7" fillId="8" borderId="4" xfId="6" applyFont="1" applyFill="1" applyBorder="1" applyAlignment="1">
      <alignment horizontal="center" vertical="center"/>
    </xf>
    <xf numFmtId="0" fontId="7" fillId="9" borderId="5" xfId="6" applyFont="1" applyFill="1" applyBorder="1" applyAlignment="1">
      <alignment horizontal="center" vertical="center"/>
    </xf>
    <xf numFmtId="0" fontId="7" fillId="9" borderId="4" xfId="6" applyFont="1" applyFill="1" applyBorder="1" applyAlignment="1">
      <alignment horizontal="center" vertical="center"/>
    </xf>
    <xf numFmtId="0" fontId="7" fillId="3" borderId="5" xfId="6" applyFont="1" applyFill="1" applyBorder="1" applyAlignment="1">
      <alignment horizontal="center" vertical="center"/>
    </xf>
    <xf numFmtId="0" fontId="7" fillId="3" borderId="4" xfId="6" applyFont="1" applyFill="1" applyBorder="1" applyAlignment="1">
      <alignment horizontal="center" vertical="center"/>
    </xf>
    <xf numFmtId="0" fontId="9" fillId="0" borderId="0" xfId="6" applyFont="1"/>
    <xf numFmtId="0" fontId="9" fillId="0" borderId="0" xfId="6" applyFont="1" applyAlignment="1">
      <alignment vertical="center"/>
    </xf>
    <xf numFmtId="0" fontId="18" fillId="0" borderId="0" xfId="6" applyFont="1"/>
    <xf numFmtId="0" fontId="8" fillId="0" borderId="0" xfId="8" applyFont="1"/>
    <xf numFmtId="0" fontId="9" fillId="0" borderId="0" xfId="8" applyFont="1" applyAlignment="1">
      <alignment horizontal="center"/>
    </xf>
    <xf numFmtId="0" fontId="7" fillId="0" borderId="0" xfId="8" applyFont="1"/>
    <xf numFmtId="167" fontId="7" fillId="0" borderId="0" xfId="8" applyNumberFormat="1" applyFont="1" applyAlignment="1">
      <alignment horizontal="left"/>
    </xf>
    <xf numFmtId="0" fontId="18" fillId="0" borderId="0" xfId="8" applyFont="1"/>
    <xf numFmtId="167" fontId="18" fillId="0" borderId="0" xfId="0" applyNumberFormat="1" applyFont="1"/>
    <xf numFmtId="0" fontId="22" fillId="0" borderId="0" xfId="8" applyFont="1"/>
    <xf numFmtId="0" fontId="18" fillId="0" borderId="0" xfId="8" applyFont="1" applyAlignment="1">
      <alignment horizontal="center"/>
    </xf>
    <xf numFmtId="0" fontId="18" fillId="3" borderId="0" xfId="8" applyFont="1" applyFill="1"/>
    <xf numFmtId="0" fontId="8" fillId="0" borderId="0" xfId="6" applyFont="1"/>
    <xf numFmtId="0" fontId="9" fillId="0" borderId="0" xfId="6" applyFont="1" applyAlignment="1">
      <alignment horizontal="center"/>
    </xf>
    <xf numFmtId="0" fontId="8" fillId="0" borderId="0" xfId="6" applyFont="1" applyAlignment="1">
      <alignment horizontal="left" vertical="center" wrapText="1" indent="1"/>
    </xf>
    <xf numFmtId="0" fontId="7" fillId="0" borderId="0" xfId="6" applyFont="1"/>
    <xf numFmtId="167" fontId="7" fillId="0" borderId="0" xfId="6" applyNumberFormat="1" applyFont="1" applyAlignment="1">
      <alignment horizontal="center"/>
    </xf>
    <xf numFmtId="0" fontId="22" fillId="0" borderId="0" xfId="6" applyFont="1"/>
    <xf numFmtId="0" fontId="18" fillId="0" borderId="0" xfId="6" applyFont="1" applyAlignment="1">
      <alignment horizontal="center"/>
    </xf>
    <xf numFmtId="0" fontId="7" fillId="0" borderId="0" xfId="8" applyFont="1" applyAlignment="1">
      <alignment horizontal="center"/>
    </xf>
    <xf numFmtId="4" fontId="9" fillId="0" borderId="0" xfId="8" applyNumberFormat="1" applyFont="1" applyAlignment="1">
      <alignment horizontal="center"/>
    </xf>
    <xf numFmtId="0" fontId="15" fillId="0" borderId="0" xfId="6" applyFont="1"/>
    <xf numFmtId="0" fontId="1" fillId="0" borderId="12" xfId="8" applyFont="1" applyBorder="1" applyAlignment="1">
      <alignment vertical="center"/>
    </xf>
    <xf numFmtId="0" fontId="9" fillId="0" borderId="0" xfId="8" applyFont="1" applyAlignment="1">
      <alignment vertical="center"/>
    </xf>
    <xf numFmtId="167" fontId="9" fillId="0" borderId="0" xfId="8" applyNumberFormat="1" applyFont="1"/>
    <xf numFmtId="4" fontId="18" fillId="0" borderId="0" xfId="8" applyNumberFormat="1" applyFont="1"/>
    <xf numFmtId="4" fontId="18" fillId="0" borderId="0" xfId="8" applyNumberFormat="1" applyFont="1" applyAlignment="1">
      <alignment horizontal="center"/>
    </xf>
    <xf numFmtId="0" fontId="1" fillId="0" borderId="0" xfId="9" applyFont="1" applyAlignment="1">
      <alignment horizontal="center" vertical="center"/>
    </xf>
    <xf numFmtId="0" fontId="1" fillId="0" borderId="0" xfId="9" applyFont="1" applyAlignment="1">
      <alignment horizontal="left" vertical="center"/>
    </xf>
    <xf numFmtId="0" fontId="9" fillId="0" borderId="0" xfId="9" applyFont="1" applyAlignment="1">
      <alignment horizontal="left" vertical="center"/>
    </xf>
    <xf numFmtId="169" fontId="1" fillId="0" borderId="0" xfId="9" applyNumberFormat="1" applyFont="1" applyAlignment="1">
      <alignment horizontal="center" vertical="center"/>
    </xf>
    <xf numFmtId="0" fontId="1" fillId="0" borderId="0" xfId="9" applyFont="1" applyAlignment="1">
      <alignment vertical="center"/>
    </xf>
    <xf numFmtId="0" fontId="10" fillId="0" borderId="0" xfId="9" applyFont="1" applyAlignment="1">
      <alignment horizontal="center" vertical="center"/>
    </xf>
    <xf numFmtId="0" fontId="10" fillId="0" borderId="0" xfId="9" applyFont="1" applyAlignment="1">
      <alignment horizontal="left" vertical="center"/>
    </xf>
    <xf numFmtId="169" fontId="10" fillId="0" borderId="0" xfId="9" applyNumberFormat="1" applyFont="1" applyAlignment="1">
      <alignment horizontal="center" vertical="center"/>
    </xf>
    <xf numFmtId="0" fontId="10" fillId="0" borderId="0" xfId="9" applyFont="1" applyAlignment="1">
      <alignment vertical="center"/>
    </xf>
    <xf numFmtId="0" fontId="7" fillId="12" borderId="1" xfId="8" applyFont="1" applyFill="1" applyBorder="1" applyAlignment="1">
      <alignment horizontal="center" vertical="center"/>
    </xf>
    <xf numFmtId="0" fontId="6" fillId="0" borderId="1" xfId="8" applyFont="1" applyBorder="1" applyAlignment="1">
      <alignment horizontal="center" vertical="center" wrapText="1"/>
    </xf>
    <xf numFmtId="4" fontId="6" fillId="0" borderId="1" xfId="8" applyNumberFormat="1" applyFont="1" applyBorder="1" applyAlignment="1">
      <alignment horizontal="center" vertical="center" wrapText="1"/>
    </xf>
    <xf numFmtId="167" fontId="7" fillId="11" borderId="5" xfId="8" applyNumberFormat="1" applyFont="1" applyFill="1" applyBorder="1" applyAlignment="1">
      <alignment horizontal="center" vertical="center"/>
    </xf>
    <xf numFmtId="167" fontId="7" fillId="11" borderId="11" xfId="8" applyNumberFormat="1" applyFont="1" applyFill="1" applyBorder="1" applyAlignment="1">
      <alignment horizontal="center" vertical="center"/>
    </xf>
    <xf numFmtId="167" fontId="7" fillId="11" borderId="4" xfId="8" applyNumberFormat="1" applyFont="1" applyFill="1" applyBorder="1" applyAlignment="1">
      <alignment horizontal="center" vertical="center"/>
    </xf>
    <xf numFmtId="0" fontId="7" fillId="11" borderId="1" xfId="8" applyFont="1" applyFill="1" applyBorder="1" applyAlignment="1">
      <alignment horizontal="center" vertical="center"/>
    </xf>
    <xf numFmtId="167" fontId="3" fillId="11" borderId="1" xfId="8" applyNumberFormat="1" applyFont="1" applyFill="1" applyBorder="1" applyAlignment="1">
      <alignment horizontal="center" vertical="center" wrapText="1"/>
    </xf>
    <xf numFmtId="0" fontId="0" fillId="0" borderId="1" xfId="8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0" xfId="8" applyFont="1"/>
    <xf numFmtId="0" fontId="26" fillId="0" borderId="0" xfId="8" applyFont="1"/>
    <xf numFmtId="0" fontId="25" fillId="0" borderId="0" xfId="8" applyFont="1" applyAlignment="1">
      <alignment horizontal="center"/>
    </xf>
    <xf numFmtId="4" fontId="25" fillId="0" borderId="0" xfId="8" applyNumberFormat="1" applyFont="1"/>
    <xf numFmtId="4" fontId="25" fillId="0" borderId="0" xfId="8" applyNumberFormat="1" applyFont="1" applyAlignment="1">
      <alignment horizontal="center"/>
    </xf>
    <xf numFmtId="0" fontId="23" fillId="0" borderId="0" xfId="8" applyFont="1"/>
    <xf numFmtId="0" fontId="27" fillId="0" borderId="0" xfId="8" applyFont="1"/>
    <xf numFmtId="0" fontId="23" fillId="0" borderId="0" xfId="8" applyFont="1" applyAlignment="1">
      <alignment horizontal="center"/>
    </xf>
    <xf numFmtId="4" fontId="23" fillId="0" borderId="0" xfId="8" applyNumberFormat="1" applyFont="1"/>
    <xf numFmtId="4" fontId="23" fillId="0" borderId="0" xfId="8" applyNumberFormat="1" applyFont="1" applyAlignment="1">
      <alignment horizontal="center"/>
    </xf>
    <xf numFmtId="4" fontId="2" fillId="0" borderId="1" xfId="12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4" fontId="7" fillId="12" borderId="4" xfId="0" applyNumberFormat="1" applyFont="1" applyFill="1" applyBorder="1" applyAlignment="1">
      <alignment horizontal="center" vertical="center" wrapText="1"/>
    </xf>
    <xf numFmtId="167" fontId="7" fillId="1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/>
    </xf>
    <xf numFmtId="0" fontId="7" fillId="16" borderId="4" xfId="0" applyFont="1" applyFill="1" applyBorder="1" applyAlignment="1">
      <alignment horizontal="center" vertical="center" wrapText="1"/>
    </xf>
    <xf numFmtId="4" fontId="7" fillId="16" borderId="4" xfId="0" applyNumberFormat="1" applyFont="1" applyFill="1" applyBorder="1" applyAlignment="1">
      <alignment horizontal="center" vertical="center" wrapText="1"/>
    </xf>
    <xf numFmtId="167" fontId="7" fillId="16" borderId="4" xfId="0" applyNumberFormat="1" applyFont="1" applyFill="1" applyBorder="1" applyAlignment="1">
      <alignment horizontal="center" vertical="center" wrapText="1"/>
    </xf>
    <xf numFmtId="171" fontId="28" fillId="0" borderId="0" xfId="0" applyNumberFormat="1" applyFont="1" applyAlignment="1">
      <alignment horizontal="center" vertical="center" wrapText="1"/>
    </xf>
    <xf numFmtId="171" fontId="1" fillId="4" borderId="0" xfId="0" applyNumberFormat="1" applyFont="1" applyFill="1" applyAlignment="1">
      <alignment horizontal="center" vertical="center" wrapText="1"/>
    </xf>
    <xf numFmtId="4" fontId="1" fillId="6" borderId="0" xfId="0" applyNumberFormat="1" applyFont="1" applyFill="1" applyAlignment="1">
      <alignment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0" fillId="4" borderId="12" xfId="0" applyNumberFormat="1" applyFont="1" applyFill="1" applyBorder="1" applyAlignment="1">
      <alignment horizontal="center" vertical="center" wrapText="1"/>
    </xf>
    <xf numFmtId="4" fontId="20" fillId="4" borderId="0" xfId="0" applyNumberFormat="1" applyFont="1" applyFill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170" fontId="9" fillId="6" borderId="12" xfId="0" applyNumberFormat="1" applyFont="1" applyFill="1" applyBorder="1" applyAlignment="1">
      <alignment horizontal="center" vertical="center" wrapText="1"/>
    </xf>
    <xf numFmtId="170" fontId="9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left" vertical="center" wrapText="1"/>
    </xf>
    <xf numFmtId="0" fontId="3" fillId="12" borderId="4" xfId="0" applyFont="1" applyFill="1" applyBorder="1" applyAlignment="1">
      <alignment horizontal="left" vertical="center" wrapText="1"/>
    </xf>
    <xf numFmtId="4" fontId="7" fillId="12" borderId="5" xfId="0" applyNumberFormat="1" applyFont="1" applyFill="1" applyBorder="1" applyAlignment="1">
      <alignment horizontal="center" vertical="center" wrapText="1"/>
    </xf>
    <xf numFmtId="4" fontId="7" fillId="12" borderId="4" xfId="0" applyNumberFormat="1" applyFont="1" applyFill="1" applyBorder="1" applyAlignment="1">
      <alignment horizontal="center" vertical="center" wrapText="1"/>
    </xf>
    <xf numFmtId="167" fontId="7" fillId="12" borderId="5" xfId="0" applyNumberFormat="1" applyFont="1" applyFill="1" applyBorder="1" applyAlignment="1">
      <alignment horizontal="center" vertical="center" wrapText="1"/>
    </xf>
    <xf numFmtId="167" fontId="7" fillId="12" borderId="4" xfId="0" applyNumberFormat="1" applyFont="1" applyFill="1" applyBorder="1" applyAlignment="1">
      <alignment horizontal="center" vertical="center" wrapText="1"/>
    </xf>
    <xf numFmtId="4" fontId="3" fillId="12" borderId="5" xfId="0" applyNumberFormat="1" applyFont="1" applyFill="1" applyBorder="1" applyAlignment="1">
      <alignment horizontal="center" vertical="center" wrapText="1"/>
    </xf>
    <xf numFmtId="4" fontId="3" fillId="12" borderId="4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3" fillId="0" borderId="0" xfId="9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7" fillId="16" borderId="5" xfId="0" applyFont="1" applyFill="1" applyBorder="1" applyAlignment="1">
      <alignment horizontal="center" vertical="center"/>
    </xf>
    <xf numFmtId="0" fontId="7" fillId="16" borderId="4" xfId="0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horizontal="left" vertical="center" wrapText="1"/>
    </xf>
    <xf numFmtId="0" fontId="3" fillId="16" borderId="4" xfId="0" applyFont="1" applyFill="1" applyBorder="1" applyAlignment="1">
      <alignment horizontal="left" vertical="center" wrapText="1"/>
    </xf>
    <xf numFmtId="0" fontId="7" fillId="16" borderId="5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 wrapText="1"/>
    </xf>
    <xf numFmtId="4" fontId="7" fillId="16" borderId="5" xfId="0" applyNumberFormat="1" applyFont="1" applyFill="1" applyBorder="1" applyAlignment="1">
      <alignment horizontal="center" vertical="center" wrapText="1"/>
    </xf>
    <xf numFmtId="4" fontId="7" fillId="16" borderId="4" xfId="0" applyNumberFormat="1" applyFont="1" applyFill="1" applyBorder="1" applyAlignment="1">
      <alignment horizontal="center" vertical="center" wrapText="1"/>
    </xf>
    <xf numFmtId="167" fontId="7" fillId="16" borderId="5" xfId="0" applyNumberFormat="1" applyFont="1" applyFill="1" applyBorder="1" applyAlignment="1">
      <alignment horizontal="center" vertical="center" wrapText="1"/>
    </xf>
    <xf numFmtId="167" fontId="7" fillId="16" borderId="4" xfId="0" applyNumberFormat="1" applyFont="1" applyFill="1" applyBorder="1" applyAlignment="1">
      <alignment horizontal="center" vertical="center" wrapText="1"/>
    </xf>
    <xf numFmtId="167" fontId="2" fillId="7" borderId="12" xfId="12" applyNumberFormat="1" applyFont="1" applyFill="1" applyBorder="1" applyAlignment="1">
      <alignment horizontal="center" vertical="center" wrapText="1"/>
    </xf>
    <xf numFmtId="167" fontId="2" fillId="7" borderId="0" xfId="12" applyNumberFormat="1" applyFont="1" applyFill="1" applyBorder="1" applyAlignment="1">
      <alignment horizontal="center" vertical="center" wrapText="1"/>
    </xf>
    <xf numFmtId="4" fontId="3" fillId="16" borderId="5" xfId="0" applyNumberFormat="1" applyFont="1" applyFill="1" applyBorder="1" applyAlignment="1">
      <alignment horizontal="center" vertical="center"/>
    </xf>
    <xf numFmtId="4" fontId="3" fillId="16" borderId="4" xfId="0" applyNumberFormat="1" applyFont="1" applyFill="1" applyBorder="1" applyAlignment="1">
      <alignment horizontal="center" vertical="center"/>
    </xf>
    <xf numFmtId="4" fontId="7" fillId="15" borderId="5" xfId="0" applyNumberFormat="1" applyFont="1" applyFill="1" applyBorder="1" applyAlignment="1">
      <alignment horizontal="center" vertical="center"/>
    </xf>
    <xf numFmtId="4" fontId="7" fillId="15" borderId="4" xfId="0" applyNumberFormat="1" applyFont="1" applyFill="1" applyBorder="1" applyAlignment="1">
      <alignment horizontal="center" vertical="center"/>
    </xf>
    <xf numFmtId="0" fontId="3" fillId="0" borderId="0" xfId="6" applyFont="1" applyAlignment="1">
      <alignment horizontal="right"/>
    </xf>
    <xf numFmtId="0" fontId="3" fillId="0" borderId="0" xfId="8" applyFont="1" applyAlignment="1">
      <alignment horizontal="center" vertical="center"/>
    </xf>
    <xf numFmtId="4" fontId="3" fillId="0" borderId="0" xfId="8" applyNumberFormat="1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0" borderId="0" xfId="8" applyFont="1" applyAlignment="1">
      <alignment horizontal="center"/>
    </xf>
    <xf numFmtId="4" fontId="3" fillId="0" borderId="0" xfId="8" applyNumberFormat="1" applyFont="1" applyAlignment="1">
      <alignment horizontal="center"/>
    </xf>
    <xf numFmtId="0" fontId="6" fillId="0" borderId="1" xfId="8" applyFont="1" applyBorder="1" applyAlignment="1">
      <alignment horizontal="center" vertical="center" wrapText="1"/>
    </xf>
    <xf numFmtId="4" fontId="6" fillId="0" borderId="1" xfId="8" applyNumberFormat="1" applyFont="1" applyBorder="1" applyAlignment="1">
      <alignment horizontal="center" vertical="center" wrapText="1"/>
    </xf>
    <xf numFmtId="0" fontId="7" fillId="5" borderId="1" xfId="8" applyFont="1" applyFill="1" applyBorder="1" applyAlignment="1">
      <alignment horizontal="center" vertical="center" wrapText="1"/>
    </xf>
    <xf numFmtId="0" fontId="9" fillId="5" borderId="1" xfId="8" applyFont="1" applyFill="1" applyBorder="1" applyAlignment="1">
      <alignment horizontal="center" vertical="center" wrapText="1"/>
    </xf>
    <xf numFmtId="4" fontId="9" fillId="5" borderId="1" xfId="8" applyNumberFormat="1" applyFont="1" applyFill="1" applyBorder="1" applyAlignment="1">
      <alignment horizontal="center" vertical="center" wrapText="1"/>
    </xf>
    <xf numFmtId="4" fontId="7" fillId="5" borderId="1" xfId="8" applyNumberFormat="1" applyFont="1" applyFill="1" applyBorder="1" applyAlignment="1">
      <alignment horizontal="center" vertical="center" wrapText="1"/>
    </xf>
    <xf numFmtId="168" fontId="9" fillId="0" borderId="12" xfId="8" applyNumberFormat="1" applyFont="1" applyBorder="1" applyAlignment="1">
      <alignment horizontal="left" vertical="center" wrapText="1"/>
    </xf>
    <xf numFmtId="168" fontId="9" fillId="0" borderId="0" xfId="8" applyNumberFormat="1" applyFont="1" applyAlignment="1">
      <alignment horizontal="left" vertical="center" wrapText="1"/>
    </xf>
    <xf numFmtId="0" fontId="3" fillId="11" borderId="5" xfId="8" applyFont="1" applyFill="1" applyBorder="1" applyAlignment="1">
      <alignment horizontal="center" vertical="center" wrapText="1"/>
    </xf>
    <xf numFmtId="0" fontId="3" fillId="11" borderId="11" xfId="8" applyFont="1" applyFill="1" applyBorder="1" applyAlignment="1">
      <alignment horizontal="center" vertical="center" wrapText="1"/>
    </xf>
    <xf numFmtId="0" fontId="3" fillId="11" borderId="4" xfId="8" applyFont="1" applyFill="1" applyBorder="1" applyAlignment="1">
      <alignment horizontal="center" vertical="center" wrapText="1"/>
    </xf>
    <xf numFmtId="4" fontId="7" fillId="10" borderId="5" xfId="8" applyNumberFormat="1" applyFont="1" applyFill="1" applyBorder="1" applyAlignment="1">
      <alignment horizontal="center" vertical="center"/>
    </xf>
    <xf numFmtId="4" fontId="7" fillId="10" borderId="11" xfId="8" applyNumberFormat="1" applyFont="1" applyFill="1" applyBorder="1" applyAlignment="1">
      <alignment horizontal="center" vertical="center"/>
    </xf>
    <xf numFmtId="4" fontId="7" fillId="10" borderId="4" xfId="8" applyNumberFormat="1" applyFont="1" applyFill="1" applyBorder="1" applyAlignment="1">
      <alignment horizontal="center" vertical="center"/>
    </xf>
    <xf numFmtId="167" fontId="7" fillId="11" borderId="5" xfId="8" applyNumberFormat="1" applyFont="1" applyFill="1" applyBorder="1" applyAlignment="1">
      <alignment horizontal="center" vertical="center"/>
    </xf>
    <xf numFmtId="167" fontId="7" fillId="11" borderId="11" xfId="8" applyNumberFormat="1" applyFont="1" applyFill="1" applyBorder="1" applyAlignment="1">
      <alignment horizontal="center" vertical="center"/>
    </xf>
    <xf numFmtId="167" fontId="7" fillId="11" borderId="4" xfId="8" applyNumberFormat="1" applyFont="1" applyFill="1" applyBorder="1" applyAlignment="1">
      <alignment horizontal="center" vertical="center"/>
    </xf>
    <xf numFmtId="4" fontId="3" fillId="11" borderId="5" xfId="8" applyNumberFormat="1" applyFont="1" applyFill="1" applyBorder="1" applyAlignment="1">
      <alignment horizontal="center" vertical="center" wrapText="1"/>
    </xf>
    <xf numFmtId="4" fontId="3" fillId="11" borderId="11" xfId="8" applyNumberFormat="1" applyFont="1" applyFill="1" applyBorder="1" applyAlignment="1">
      <alignment horizontal="center" vertical="center" wrapText="1"/>
    </xf>
    <xf numFmtId="4" fontId="3" fillId="11" borderId="4" xfId="8" applyNumberFormat="1" applyFont="1" applyFill="1" applyBorder="1" applyAlignment="1">
      <alignment horizontal="center" vertical="center" wrapText="1"/>
    </xf>
    <xf numFmtId="167" fontId="7" fillId="11" borderId="5" xfId="8" applyNumberFormat="1" applyFont="1" applyFill="1" applyBorder="1" applyAlignment="1">
      <alignment horizontal="center" vertical="center" wrapText="1"/>
    </xf>
    <xf numFmtId="167" fontId="7" fillId="11" borderId="11" xfId="8" applyNumberFormat="1" applyFont="1" applyFill="1" applyBorder="1" applyAlignment="1">
      <alignment horizontal="center" vertical="center" wrapText="1"/>
    </xf>
    <xf numFmtId="167" fontId="7" fillId="11" borderId="4" xfId="8" applyNumberFormat="1" applyFont="1" applyFill="1" applyBorder="1" applyAlignment="1">
      <alignment horizontal="center" vertical="center" wrapText="1"/>
    </xf>
    <xf numFmtId="0" fontId="7" fillId="11" borderId="5" xfId="8" applyFont="1" applyFill="1" applyBorder="1" applyAlignment="1">
      <alignment horizontal="center" vertical="center"/>
    </xf>
    <xf numFmtId="0" fontId="7" fillId="11" borderId="11" xfId="8" applyFont="1" applyFill="1" applyBorder="1" applyAlignment="1">
      <alignment horizontal="center" vertical="center"/>
    </xf>
    <xf numFmtId="0" fontId="7" fillId="11" borderId="4" xfId="8" applyFont="1" applyFill="1" applyBorder="1" applyAlignment="1">
      <alignment horizontal="center" vertical="center"/>
    </xf>
    <xf numFmtId="0" fontId="7" fillId="11" borderId="1" xfId="8" applyFont="1" applyFill="1" applyBorder="1" applyAlignment="1">
      <alignment horizontal="center" vertical="center"/>
    </xf>
    <xf numFmtId="0" fontId="3" fillId="11" borderId="1" xfId="8" applyFont="1" applyFill="1" applyBorder="1" applyAlignment="1">
      <alignment horizontal="left" vertical="center" wrapText="1"/>
    </xf>
    <xf numFmtId="4" fontId="7" fillId="11" borderId="5" xfId="8" applyNumberFormat="1" applyFont="1" applyFill="1" applyBorder="1" applyAlignment="1">
      <alignment horizontal="center" vertical="center"/>
    </xf>
    <xf numFmtId="4" fontId="7" fillId="11" borderId="4" xfId="8" applyNumberFormat="1" applyFont="1" applyFill="1" applyBorder="1" applyAlignment="1">
      <alignment horizontal="center" vertical="center"/>
    </xf>
    <xf numFmtId="167" fontId="3" fillId="11" borderId="1" xfId="8" applyNumberFormat="1" applyFont="1" applyFill="1" applyBorder="1" applyAlignment="1">
      <alignment horizontal="center" vertical="center" wrapText="1"/>
    </xf>
    <xf numFmtId="167" fontId="7" fillId="11" borderId="1" xfId="8" applyNumberFormat="1" applyFont="1" applyFill="1" applyBorder="1" applyAlignment="1">
      <alignment horizontal="center" vertical="center" wrapText="1"/>
    </xf>
    <xf numFmtId="4" fontId="7" fillId="11" borderId="11" xfId="8" applyNumberFormat="1" applyFont="1" applyFill="1" applyBorder="1" applyAlignment="1">
      <alignment horizontal="center" vertical="center"/>
    </xf>
    <xf numFmtId="167" fontId="3" fillId="12" borderId="5" xfId="8" applyNumberFormat="1" applyFont="1" applyFill="1" applyBorder="1" applyAlignment="1">
      <alignment horizontal="center" vertical="center" wrapText="1"/>
    </xf>
    <xf numFmtId="167" fontId="3" fillId="12" borderId="11" xfId="8" applyNumberFormat="1" applyFont="1" applyFill="1" applyBorder="1" applyAlignment="1">
      <alignment horizontal="center" vertical="center" wrapText="1"/>
    </xf>
    <xf numFmtId="167" fontId="3" fillId="12" borderId="4" xfId="8" applyNumberFormat="1" applyFont="1" applyFill="1" applyBorder="1" applyAlignment="1">
      <alignment horizontal="center" vertical="center" wrapText="1"/>
    </xf>
    <xf numFmtId="0" fontId="7" fillId="12" borderId="5" xfId="8" applyFont="1" applyFill="1" applyBorder="1" applyAlignment="1">
      <alignment horizontal="center" vertical="center"/>
    </xf>
    <xf numFmtId="0" fontId="7" fillId="12" borderId="11" xfId="8" applyFont="1" applyFill="1" applyBorder="1" applyAlignment="1">
      <alignment horizontal="center" vertical="center"/>
    </xf>
    <xf numFmtId="0" fontId="7" fillId="12" borderId="4" xfId="8" applyFont="1" applyFill="1" applyBorder="1" applyAlignment="1">
      <alignment horizontal="center" vertical="center"/>
    </xf>
    <xf numFmtId="0" fontId="3" fillId="12" borderId="5" xfId="8" applyFont="1" applyFill="1" applyBorder="1" applyAlignment="1">
      <alignment horizontal="center" vertical="center" wrapText="1"/>
    </xf>
    <xf numFmtId="0" fontId="3" fillId="12" borderId="11" xfId="8" applyFont="1" applyFill="1" applyBorder="1" applyAlignment="1">
      <alignment horizontal="center" vertical="center" wrapText="1"/>
    </xf>
    <xf numFmtId="0" fontId="3" fillId="12" borderId="4" xfId="8" applyFont="1" applyFill="1" applyBorder="1" applyAlignment="1">
      <alignment horizontal="center" vertical="center" wrapText="1"/>
    </xf>
    <xf numFmtId="4" fontId="7" fillId="12" borderId="5" xfId="8" applyNumberFormat="1" applyFont="1" applyFill="1" applyBorder="1" applyAlignment="1">
      <alignment horizontal="center" vertical="center"/>
    </xf>
    <xf numFmtId="4" fontId="7" fillId="12" borderId="11" xfId="8" applyNumberFormat="1" applyFont="1" applyFill="1" applyBorder="1" applyAlignment="1">
      <alignment horizontal="center" vertical="center"/>
    </xf>
    <xf numFmtId="4" fontId="7" fillId="12" borderId="4" xfId="8" applyNumberFormat="1" applyFont="1" applyFill="1" applyBorder="1" applyAlignment="1">
      <alignment horizontal="center" vertical="center"/>
    </xf>
    <xf numFmtId="4" fontId="3" fillId="12" borderId="5" xfId="8" applyNumberFormat="1" applyFont="1" applyFill="1" applyBorder="1" applyAlignment="1">
      <alignment horizontal="center" vertical="center" wrapText="1"/>
    </xf>
    <xf numFmtId="4" fontId="3" fillId="12" borderId="11" xfId="8" applyNumberFormat="1" applyFont="1" applyFill="1" applyBorder="1" applyAlignment="1">
      <alignment horizontal="center" vertical="center" wrapText="1"/>
    </xf>
    <xf numFmtId="4" fontId="3" fillId="12" borderId="4" xfId="8" applyNumberFormat="1" applyFont="1" applyFill="1" applyBorder="1" applyAlignment="1">
      <alignment horizontal="center" vertical="center" wrapText="1"/>
    </xf>
    <xf numFmtId="167" fontId="7" fillId="12" borderId="1" xfId="8" applyNumberFormat="1" applyFont="1" applyFill="1" applyBorder="1" applyAlignment="1">
      <alignment horizontal="center" vertical="center" wrapText="1"/>
    </xf>
    <xf numFmtId="0" fontId="7" fillId="12" borderId="1" xfId="8" applyFont="1" applyFill="1" applyBorder="1" applyAlignment="1">
      <alignment horizontal="center" vertical="center"/>
    </xf>
    <xf numFmtId="0" fontId="3" fillId="12" borderId="1" xfId="8" applyFont="1" applyFill="1" applyBorder="1" applyAlignment="1">
      <alignment horizontal="left" vertical="center" wrapText="1"/>
    </xf>
    <xf numFmtId="167" fontId="3" fillId="12" borderId="1" xfId="8" applyNumberFormat="1" applyFont="1" applyFill="1" applyBorder="1" applyAlignment="1">
      <alignment horizontal="center" vertical="center" wrapText="1"/>
    </xf>
    <xf numFmtId="167" fontId="7" fillId="3" borderId="5" xfId="6" applyNumberFormat="1" applyFont="1" applyFill="1" applyBorder="1" applyAlignment="1">
      <alignment horizontal="center" vertical="center" wrapText="1"/>
    </xf>
    <xf numFmtId="167" fontId="7" fillId="3" borderId="4" xfId="6" applyNumberFormat="1" applyFont="1" applyFill="1" applyBorder="1" applyAlignment="1">
      <alignment horizontal="center" vertical="center" wrapText="1"/>
    </xf>
    <xf numFmtId="167" fontId="7" fillId="9" borderId="5" xfId="6" applyNumberFormat="1" applyFont="1" applyFill="1" applyBorder="1" applyAlignment="1">
      <alignment horizontal="center" vertical="center" wrapText="1"/>
    </xf>
    <xf numFmtId="167" fontId="7" fillId="9" borderId="11" xfId="6" applyNumberFormat="1" applyFont="1" applyFill="1" applyBorder="1" applyAlignment="1">
      <alignment horizontal="center" vertical="center" wrapText="1"/>
    </xf>
    <xf numFmtId="167" fontId="7" fillId="8" borderId="5" xfId="6" applyNumberFormat="1" applyFont="1" applyFill="1" applyBorder="1" applyAlignment="1">
      <alignment horizontal="center" vertical="center" wrapText="1"/>
    </xf>
    <xf numFmtId="167" fontId="7" fillId="8" borderId="4" xfId="6" applyNumberFormat="1" applyFont="1" applyFill="1" applyBorder="1" applyAlignment="1">
      <alignment horizontal="center" vertical="center" wrapText="1"/>
    </xf>
    <xf numFmtId="167" fontId="3" fillId="8" borderId="5" xfId="6" applyNumberFormat="1" applyFont="1" applyFill="1" applyBorder="1" applyAlignment="1">
      <alignment horizontal="center" vertical="center" wrapText="1"/>
    </xf>
    <xf numFmtId="167" fontId="3" fillId="8" borderId="4" xfId="6" applyNumberFormat="1" applyFont="1" applyFill="1" applyBorder="1" applyAlignment="1">
      <alignment horizontal="center" vertical="center" wrapText="1"/>
    </xf>
    <xf numFmtId="167" fontId="7" fillId="9" borderId="4" xfId="6" applyNumberFormat="1" applyFont="1" applyFill="1" applyBorder="1" applyAlignment="1">
      <alignment horizontal="center" vertical="center" wrapText="1"/>
    </xf>
    <xf numFmtId="0" fontId="7" fillId="8" borderId="5" xfId="6" applyFont="1" applyFill="1" applyBorder="1" applyAlignment="1">
      <alignment horizontal="center" vertical="center"/>
    </xf>
    <xf numFmtId="0" fontId="7" fillId="8" borderId="4" xfId="6" applyFont="1" applyFill="1" applyBorder="1" applyAlignment="1">
      <alignment horizontal="center" vertical="center"/>
    </xf>
    <xf numFmtId="0" fontId="3" fillId="3" borderId="5" xfId="6" applyFont="1" applyFill="1" applyBorder="1" applyAlignment="1">
      <alignment horizontal="left" vertical="center" wrapText="1"/>
    </xf>
    <xf numFmtId="0" fontId="3" fillId="3" borderId="4" xfId="6" applyFont="1" applyFill="1" applyBorder="1" applyAlignment="1">
      <alignment horizontal="left" vertical="center" wrapText="1"/>
    </xf>
    <xf numFmtId="0" fontId="3" fillId="9" borderId="5" xfId="6" applyFont="1" applyFill="1" applyBorder="1" applyAlignment="1">
      <alignment horizontal="left" vertical="center" wrapText="1"/>
    </xf>
    <xf numFmtId="0" fontId="3" fillId="9" borderId="4" xfId="6" applyFont="1" applyFill="1" applyBorder="1" applyAlignment="1">
      <alignment horizontal="left" vertical="center" wrapText="1"/>
    </xf>
    <xf numFmtId="0" fontId="3" fillId="8" borderId="5" xfId="6" applyFont="1" applyFill="1" applyBorder="1" applyAlignment="1">
      <alignment horizontal="left" vertical="center" wrapText="1"/>
    </xf>
    <xf numFmtId="0" fontId="3" fillId="8" borderId="4" xfId="6" applyFont="1" applyFill="1" applyBorder="1" applyAlignment="1">
      <alignment horizontal="left" vertical="center" wrapText="1"/>
    </xf>
    <xf numFmtId="167" fontId="3" fillId="9" borderId="5" xfId="6" applyNumberFormat="1" applyFont="1" applyFill="1" applyBorder="1" applyAlignment="1">
      <alignment horizontal="center" vertical="center" wrapText="1"/>
    </xf>
    <xf numFmtId="167" fontId="3" fillId="9" borderId="4" xfId="6" applyNumberFormat="1" applyFont="1" applyFill="1" applyBorder="1" applyAlignment="1">
      <alignment horizontal="center" vertical="center" wrapText="1"/>
    </xf>
    <xf numFmtId="0" fontId="7" fillId="3" borderId="5" xfId="6" applyFont="1" applyFill="1" applyBorder="1" applyAlignment="1">
      <alignment horizontal="center" vertical="center"/>
    </xf>
    <xf numFmtId="0" fontId="7" fillId="3" borderId="4" xfId="6" applyFont="1" applyFill="1" applyBorder="1" applyAlignment="1">
      <alignment horizontal="center" vertical="center"/>
    </xf>
    <xf numFmtId="167" fontId="7" fillId="9" borderId="5" xfId="6" applyNumberFormat="1" applyFont="1" applyFill="1" applyBorder="1" applyAlignment="1">
      <alignment horizontal="center" vertical="center"/>
    </xf>
    <xf numFmtId="167" fontId="7" fillId="9" borderId="4" xfId="6" applyNumberFormat="1" applyFont="1" applyFill="1" applyBorder="1" applyAlignment="1">
      <alignment horizontal="center" vertical="center"/>
    </xf>
    <xf numFmtId="167" fontId="7" fillId="8" borderId="5" xfId="6" applyNumberFormat="1" applyFont="1" applyFill="1" applyBorder="1" applyAlignment="1">
      <alignment horizontal="center" vertical="center"/>
    </xf>
    <xf numFmtId="167" fontId="7" fillId="8" borderId="4" xfId="6" applyNumberFormat="1" applyFont="1" applyFill="1" applyBorder="1" applyAlignment="1">
      <alignment horizontal="center" vertical="center"/>
    </xf>
    <xf numFmtId="0" fontId="7" fillId="9" borderId="5" xfId="6" applyFont="1" applyFill="1" applyBorder="1" applyAlignment="1">
      <alignment horizontal="center" vertical="center"/>
    </xf>
    <xf numFmtId="0" fontId="7" fillId="9" borderId="4" xfId="6" applyFont="1" applyFill="1" applyBorder="1" applyAlignment="1">
      <alignment horizontal="center" vertical="center"/>
    </xf>
    <xf numFmtId="0" fontId="7" fillId="0" borderId="0" xfId="8" applyFont="1" applyAlignment="1">
      <alignment horizontal="left"/>
    </xf>
    <xf numFmtId="0" fontId="3" fillId="0" borderId="0" xfId="7" applyFont="1" applyAlignment="1">
      <alignment horizontal="center" vertical="top" wrapText="1"/>
    </xf>
    <xf numFmtId="0" fontId="3" fillId="0" borderId="0" xfId="6" applyFont="1" applyAlignment="1">
      <alignment horizontal="center"/>
    </xf>
    <xf numFmtId="0" fontId="6" fillId="0" borderId="1" xfId="6" applyFont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167" fontId="7" fillId="3" borderId="5" xfId="6" applyNumberFormat="1" applyFont="1" applyFill="1" applyBorder="1" applyAlignment="1">
      <alignment horizontal="center" vertical="center"/>
    </xf>
    <xf numFmtId="167" fontId="7" fillId="3" borderId="4" xfId="6" applyNumberFormat="1" applyFont="1" applyFill="1" applyBorder="1" applyAlignment="1">
      <alignment horizontal="center" vertical="center"/>
    </xf>
    <xf numFmtId="167" fontId="3" fillId="3" borderId="5" xfId="6" applyNumberFormat="1" applyFont="1" applyFill="1" applyBorder="1" applyAlignment="1">
      <alignment horizontal="center" vertical="center" wrapText="1"/>
    </xf>
    <xf numFmtId="167" fontId="3" fillId="3" borderId="4" xfId="6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1" xr:uid="{00000000-0005-0000-0000-000001000000}"/>
    <cellStyle name="Обычный 2 2" xfId="5" xr:uid="{00000000-0005-0000-0000-000002000000}"/>
    <cellStyle name="Обычный 2 2 2" xfId="10" xr:uid="{4F6556C3-0EAA-4AB7-85A5-02FC937DA60E}"/>
    <cellStyle name="Обычный 2 3" xfId="7" xr:uid="{B1A13CC6-B90B-45E0-9300-488A6C7EAD2A}"/>
    <cellStyle name="Обычный 3" xfId="3" xr:uid="{00000000-0005-0000-0000-000003000000}"/>
    <cellStyle name="Обычный 3 2" xfId="6" xr:uid="{719804B4-9AD9-49BA-8CF2-E8924D2FF08E}"/>
    <cellStyle name="Обычный 3 3" xfId="8" xr:uid="{C5E42003-B6C4-4D6E-82CA-7E7620EB6FCE}"/>
    <cellStyle name="Обычный 4" xfId="9" xr:uid="{6A134E30-5350-407E-8CF0-34F4D3514A9C}"/>
    <cellStyle name="Обычный 6" xfId="2" xr:uid="{00000000-0005-0000-0000-000004000000}"/>
    <cellStyle name="Финансовый" xfId="12" builtinId="3"/>
    <cellStyle name="Финансовый 2" xfId="4" xr:uid="{00000000-0005-0000-0000-000006000000}"/>
    <cellStyle name="Финансовый 3" xfId="11" xr:uid="{7DE14421-46E4-45D6-B327-630797A7D3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8BF53-2674-401C-ACE1-07E60B0CC2AB}">
  <sheetPr>
    <pageSetUpPr fitToPage="1"/>
  </sheetPr>
  <dimension ref="A1:AF154"/>
  <sheetViews>
    <sheetView tabSelected="1" view="pageBreakPreview" topLeftCell="A22" zoomScale="70" zoomScaleNormal="60" zoomScaleSheetLayoutView="70" workbookViewId="0">
      <selection activeCell="B22" sqref="B22"/>
    </sheetView>
  </sheetViews>
  <sheetFormatPr defaultColWidth="9" defaultRowHeight="15.75"/>
  <cols>
    <col min="1" max="1" width="5.5703125" style="473" customWidth="1"/>
    <col min="2" max="2" width="28.140625" style="474" customWidth="1"/>
    <col min="3" max="3" width="19.7109375" style="474" customWidth="1"/>
    <col min="4" max="4" width="19" style="474" customWidth="1"/>
    <col min="5" max="5" width="12.28515625" style="16" customWidth="1"/>
    <col min="6" max="6" width="18.5703125" style="16" customWidth="1"/>
    <col min="7" max="7" width="17.28515625" style="473" customWidth="1"/>
    <col min="8" max="8" width="13.28515625" style="473" customWidth="1"/>
    <col min="9" max="9" width="15.85546875" style="475" customWidth="1"/>
    <col min="10" max="10" width="12.42578125" style="473" customWidth="1"/>
    <col min="11" max="11" width="17" style="473" customWidth="1"/>
    <col min="12" max="12" width="18" style="473" customWidth="1"/>
    <col min="13" max="13" width="38.7109375" style="476" customWidth="1"/>
    <col min="14" max="14" width="12.5703125" style="473" customWidth="1"/>
    <col min="15" max="15" width="12.7109375" style="473" customWidth="1"/>
    <col min="16" max="16" width="18.140625" style="473" customWidth="1"/>
    <col min="17" max="17" width="21.28515625" style="473" customWidth="1"/>
    <col min="18" max="18" width="22.42578125" style="476" customWidth="1"/>
    <col min="19" max="19" width="14.85546875" style="476" customWidth="1"/>
    <col min="20" max="230" width="9" style="476"/>
    <col min="231" max="231" width="9.28515625" style="476" customWidth="1"/>
    <col min="232" max="232" width="28.140625" style="476" customWidth="1"/>
    <col min="233" max="233" width="27.5703125" style="476" customWidth="1"/>
    <col min="234" max="234" width="32.140625" style="476" customWidth="1"/>
    <col min="235" max="235" width="13.5703125" style="476" customWidth="1"/>
    <col min="236" max="236" width="15.42578125" style="476" customWidth="1"/>
    <col min="237" max="237" width="17.140625" style="476" customWidth="1"/>
    <col min="238" max="238" width="13.28515625" style="476" customWidth="1"/>
    <col min="239" max="239" width="21.7109375" style="476" customWidth="1"/>
    <col min="240" max="240" width="51.42578125" style="476" customWidth="1"/>
    <col min="241" max="241" width="14.85546875" style="476" customWidth="1"/>
    <col min="242" max="242" width="16.85546875" style="476" customWidth="1"/>
    <col min="243" max="243" width="19.5703125" style="476" customWidth="1"/>
    <col min="244" max="244" width="14.42578125" style="476" customWidth="1"/>
    <col min="245" max="247" width="17.7109375" style="476" customWidth="1"/>
    <col min="248" max="248" width="19.28515625" style="476" customWidth="1"/>
    <col min="249" max="249" width="18.5703125" style="476" customWidth="1"/>
    <col min="250" max="250" width="19.42578125" style="476" customWidth="1"/>
    <col min="251" max="253" width="19.85546875" style="476" customWidth="1"/>
    <col min="254" max="254" width="16.5703125" style="476" customWidth="1"/>
    <col min="255" max="255" width="13.28515625" style="476" customWidth="1"/>
    <col min="256" max="486" width="9" style="476"/>
    <col min="487" max="487" width="9.28515625" style="476" customWidth="1"/>
    <col min="488" max="488" width="28.140625" style="476" customWidth="1"/>
    <col min="489" max="489" width="27.5703125" style="476" customWidth="1"/>
    <col min="490" max="490" width="32.140625" style="476" customWidth="1"/>
    <col min="491" max="491" width="13.5703125" style="476" customWidth="1"/>
    <col min="492" max="492" width="15.42578125" style="476" customWidth="1"/>
    <col min="493" max="493" width="17.140625" style="476" customWidth="1"/>
    <col min="494" max="494" width="13.28515625" style="476" customWidth="1"/>
    <col min="495" max="495" width="21.7109375" style="476" customWidth="1"/>
    <col min="496" max="496" width="51.42578125" style="476" customWidth="1"/>
    <col min="497" max="497" width="14.85546875" style="476" customWidth="1"/>
    <col min="498" max="498" width="16.85546875" style="476" customWidth="1"/>
    <col min="499" max="499" width="19.5703125" style="476" customWidth="1"/>
    <col min="500" max="500" width="14.42578125" style="476" customWidth="1"/>
    <col min="501" max="503" width="17.7109375" style="476" customWidth="1"/>
    <col min="504" max="504" width="19.28515625" style="476" customWidth="1"/>
    <col min="505" max="505" width="18.5703125" style="476" customWidth="1"/>
    <col min="506" max="506" width="19.42578125" style="476" customWidth="1"/>
    <col min="507" max="509" width="19.85546875" style="476" customWidth="1"/>
    <col min="510" max="510" width="16.5703125" style="476" customWidth="1"/>
    <col min="511" max="511" width="13.28515625" style="476" customWidth="1"/>
    <col min="512" max="742" width="9" style="476"/>
    <col min="743" max="743" width="9.28515625" style="476" customWidth="1"/>
    <col min="744" max="744" width="28.140625" style="476" customWidth="1"/>
    <col min="745" max="745" width="27.5703125" style="476" customWidth="1"/>
    <col min="746" max="746" width="32.140625" style="476" customWidth="1"/>
    <col min="747" max="747" width="13.5703125" style="476" customWidth="1"/>
    <col min="748" max="748" width="15.42578125" style="476" customWidth="1"/>
    <col min="749" max="749" width="17.140625" style="476" customWidth="1"/>
    <col min="750" max="750" width="13.28515625" style="476" customWidth="1"/>
    <col min="751" max="751" width="21.7109375" style="476" customWidth="1"/>
    <col min="752" max="752" width="51.42578125" style="476" customWidth="1"/>
    <col min="753" max="753" width="14.85546875" style="476" customWidth="1"/>
    <col min="754" max="754" width="16.85546875" style="476" customWidth="1"/>
    <col min="755" max="755" width="19.5703125" style="476" customWidth="1"/>
    <col min="756" max="756" width="14.42578125" style="476" customWidth="1"/>
    <col min="757" max="759" width="17.7109375" style="476" customWidth="1"/>
    <col min="760" max="760" width="19.28515625" style="476" customWidth="1"/>
    <col min="761" max="761" width="18.5703125" style="476" customWidth="1"/>
    <col min="762" max="762" width="19.42578125" style="476" customWidth="1"/>
    <col min="763" max="765" width="19.85546875" style="476" customWidth="1"/>
    <col min="766" max="766" width="16.5703125" style="476" customWidth="1"/>
    <col min="767" max="767" width="13.28515625" style="476" customWidth="1"/>
    <col min="768" max="998" width="9" style="476"/>
    <col min="999" max="999" width="9.28515625" style="476" customWidth="1"/>
    <col min="1000" max="1000" width="28.140625" style="476" customWidth="1"/>
    <col min="1001" max="1001" width="27.5703125" style="476" customWidth="1"/>
    <col min="1002" max="1002" width="32.140625" style="476" customWidth="1"/>
    <col min="1003" max="1003" width="13.5703125" style="476" customWidth="1"/>
    <col min="1004" max="1004" width="15.42578125" style="476" customWidth="1"/>
    <col min="1005" max="1005" width="17.140625" style="476" customWidth="1"/>
    <col min="1006" max="1006" width="13.28515625" style="476" customWidth="1"/>
    <col min="1007" max="1007" width="21.7109375" style="476" customWidth="1"/>
    <col min="1008" max="1008" width="51.42578125" style="476" customWidth="1"/>
    <col min="1009" max="1009" width="14.85546875" style="476" customWidth="1"/>
    <col min="1010" max="1010" width="16.85546875" style="476" customWidth="1"/>
    <col min="1011" max="1011" width="19.5703125" style="476" customWidth="1"/>
    <col min="1012" max="1012" width="14.42578125" style="476" customWidth="1"/>
    <col min="1013" max="1015" width="17.7109375" style="476" customWidth="1"/>
    <col min="1016" max="1016" width="19.28515625" style="476" customWidth="1"/>
    <col min="1017" max="1017" width="18.5703125" style="476" customWidth="1"/>
    <col min="1018" max="1018" width="19.42578125" style="476" customWidth="1"/>
    <col min="1019" max="1021" width="19.85546875" style="476" customWidth="1"/>
    <col min="1022" max="1022" width="16.5703125" style="476" customWidth="1"/>
    <col min="1023" max="1023" width="13.28515625" style="476" customWidth="1"/>
    <col min="1024" max="1254" width="9" style="476"/>
    <col min="1255" max="1255" width="9.28515625" style="476" customWidth="1"/>
    <col min="1256" max="1256" width="28.140625" style="476" customWidth="1"/>
    <col min="1257" max="1257" width="27.5703125" style="476" customWidth="1"/>
    <col min="1258" max="1258" width="32.140625" style="476" customWidth="1"/>
    <col min="1259" max="1259" width="13.5703125" style="476" customWidth="1"/>
    <col min="1260" max="1260" width="15.42578125" style="476" customWidth="1"/>
    <col min="1261" max="1261" width="17.140625" style="476" customWidth="1"/>
    <col min="1262" max="1262" width="13.28515625" style="476" customWidth="1"/>
    <col min="1263" max="1263" width="21.7109375" style="476" customWidth="1"/>
    <col min="1264" max="1264" width="51.42578125" style="476" customWidth="1"/>
    <col min="1265" max="1265" width="14.85546875" style="476" customWidth="1"/>
    <col min="1266" max="1266" width="16.85546875" style="476" customWidth="1"/>
    <col min="1267" max="1267" width="19.5703125" style="476" customWidth="1"/>
    <col min="1268" max="1268" width="14.42578125" style="476" customWidth="1"/>
    <col min="1269" max="1271" width="17.7109375" style="476" customWidth="1"/>
    <col min="1272" max="1272" width="19.28515625" style="476" customWidth="1"/>
    <col min="1273" max="1273" width="18.5703125" style="476" customWidth="1"/>
    <col min="1274" max="1274" width="19.42578125" style="476" customWidth="1"/>
    <col min="1275" max="1277" width="19.85546875" style="476" customWidth="1"/>
    <col min="1278" max="1278" width="16.5703125" style="476" customWidth="1"/>
    <col min="1279" max="1279" width="13.28515625" style="476" customWidth="1"/>
    <col min="1280" max="1510" width="9" style="476"/>
    <col min="1511" max="1511" width="9.28515625" style="476" customWidth="1"/>
    <col min="1512" max="1512" width="28.140625" style="476" customWidth="1"/>
    <col min="1513" max="1513" width="27.5703125" style="476" customWidth="1"/>
    <col min="1514" max="1514" width="32.140625" style="476" customWidth="1"/>
    <col min="1515" max="1515" width="13.5703125" style="476" customWidth="1"/>
    <col min="1516" max="1516" width="15.42578125" style="476" customWidth="1"/>
    <col min="1517" max="1517" width="17.140625" style="476" customWidth="1"/>
    <col min="1518" max="1518" width="13.28515625" style="476" customWidth="1"/>
    <col min="1519" max="1519" width="21.7109375" style="476" customWidth="1"/>
    <col min="1520" max="1520" width="51.42578125" style="476" customWidth="1"/>
    <col min="1521" max="1521" width="14.85546875" style="476" customWidth="1"/>
    <col min="1522" max="1522" width="16.85546875" style="476" customWidth="1"/>
    <col min="1523" max="1523" width="19.5703125" style="476" customWidth="1"/>
    <col min="1524" max="1524" width="14.42578125" style="476" customWidth="1"/>
    <col min="1525" max="1527" width="17.7109375" style="476" customWidth="1"/>
    <col min="1528" max="1528" width="19.28515625" style="476" customWidth="1"/>
    <col min="1529" max="1529" width="18.5703125" style="476" customWidth="1"/>
    <col min="1530" max="1530" width="19.42578125" style="476" customWidth="1"/>
    <col min="1531" max="1533" width="19.85546875" style="476" customWidth="1"/>
    <col min="1534" max="1534" width="16.5703125" style="476" customWidth="1"/>
    <col min="1535" max="1535" width="13.28515625" style="476" customWidth="1"/>
    <col min="1536" max="1766" width="9" style="476"/>
    <col min="1767" max="1767" width="9.28515625" style="476" customWidth="1"/>
    <col min="1768" max="1768" width="28.140625" style="476" customWidth="1"/>
    <col min="1769" max="1769" width="27.5703125" style="476" customWidth="1"/>
    <col min="1770" max="1770" width="32.140625" style="476" customWidth="1"/>
    <col min="1771" max="1771" width="13.5703125" style="476" customWidth="1"/>
    <col min="1772" max="1772" width="15.42578125" style="476" customWidth="1"/>
    <col min="1773" max="1773" width="17.140625" style="476" customWidth="1"/>
    <col min="1774" max="1774" width="13.28515625" style="476" customWidth="1"/>
    <col min="1775" max="1775" width="21.7109375" style="476" customWidth="1"/>
    <col min="1776" max="1776" width="51.42578125" style="476" customWidth="1"/>
    <col min="1777" max="1777" width="14.85546875" style="476" customWidth="1"/>
    <col min="1778" max="1778" width="16.85546875" style="476" customWidth="1"/>
    <col min="1779" max="1779" width="19.5703125" style="476" customWidth="1"/>
    <col min="1780" max="1780" width="14.42578125" style="476" customWidth="1"/>
    <col min="1781" max="1783" width="17.7109375" style="476" customWidth="1"/>
    <col min="1784" max="1784" width="19.28515625" style="476" customWidth="1"/>
    <col min="1785" max="1785" width="18.5703125" style="476" customWidth="1"/>
    <col min="1786" max="1786" width="19.42578125" style="476" customWidth="1"/>
    <col min="1787" max="1789" width="19.85546875" style="476" customWidth="1"/>
    <col min="1790" max="1790" width="16.5703125" style="476" customWidth="1"/>
    <col min="1791" max="1791" width="13.28515625" style="476" customWidth="1"/>
    <col min="1792" max="2022" width="9" style="476"/>
    <col min="2023" max="2023" width="9.28515625" style="476" customWidth="1"/>
    <col min="2024" max="2024" width="28.140625" style="476" customWidth="1"/>
    <col min="2025" max="2025" width="27.5703125" style="476" customWidth="1"/>
    <col min="2026" max="2026" width="32.140625" style="476" customWidth="1"/>
    <col min="2027" max="2027" width="13.5703125" style="476" customWidth="1"/>
    <col min="2028" max="2028" width="15.42578125" style="476" customWidth="1"/>
    <col min="2029" max="2029" width="17.140625" style="476" customWidth="1"/>
    <col min="2030" max="2030" width="13.28515625" style="476" customWidth="1"/>
    <col min="2031" max="2031" width="21.7109375" style="476" customWidth="1"/>
    <col min="2032" max="2032" width="51.42578125" style="476" customWidth="1"/>
    <col min="2033" max="2033" width="14.85546875" style="476" customWidth="1"/>
    <col min="2034" max="2034" width="16.85546875" style="476" customWidth="1"/>
    <col min="2035" max="2035" width="19.5703125" style="476" customWidth="1"/>
    <col min="2036" max="2036" width="14.42578125" style="476" customWidth="1"/>
    <col min="2037" max="2039" width="17.7109375" style="476" customWidth="1"/>
    <col min="2040" max="2040" width="19.28515625" style="476" customWidth="1"/>
    <col min="2041" max="2041" width="18.5703125" style="476" customWidth="1"/>
    <col min="2042" max="2042" width="19.42578125" style="476" customWidth="1"/>
    <col min="2043" max="2045" width="19.85546875" style="476" customWidth="1"/>
    <col min="2046" max="2046" width="16.5703125" style="476" customWidth="1"/>
    <col min="2047" max="2047" width="13.28515625" style="476" customWidth="1"/>
    <col min="2048" max="2278" width="9" style="476"/>
    <col min="2279" max="2279" width="9.28515625" style="476" customWidth="1"/>
    <col min="2280" max="2280" width="28.140625" style="476" customWidth="1"/>
    <col min="2281" max="2281" width="27.5703125" style="476" customWidth="1"/>
    <col min="2282" max="2282" width="32.140625" style="476" customWidth="1"/>
    <col min="2283" max="2283" width="13.5703125" style="476" customWidth="1"/>
    <col min="2284" max="2284" width="15.42578125" style="476" customWidth="1"/>
    <col min="2285" max="2285" width="17.140625" style="476" customWidth="1"/>
    <col min="2286" max="2286" width="13.28515625" style="476" customWidth="1"/>
    <col min="2287" max="2287" width="21.7109375" style="476" customWidth="1"/>
    <col min="2288" max="2288" width="51.42578125" style="476" customWidth="1"/>
    <col min="2289" max="2289" width="14.85546875" style="476" customWidth="1"/>
    <col min="2290" max="2290" width="16.85546875" style="476" customWidth="1"/>
    <col min="2291" max="2291" width="19.5703125" style="476" customWidth="1"/>
    <col min="2292" max="2292" width="14.42578125" style="476" customWidth="1"/>
    <col min="2293" max="2295" width="17.7109375" style="476" customWidth="1"/>
    <col min="2296" max="2296" width="19.28515625" style="476" customWidth="1"/>
    <col min="2297" max="2297" width="18.5703125" style="476" customWidth="1"/>
    <col min="2298" max="2298" width="19.42578125" style="476" customWidth="1"/>
    <col min="2299" max="2301" width="19.85546875" style="476" customWidth="1"/>
    <col min="2302" max="2302" width="16.5703125" style="476" customWidth="1"/>
    <col min="2303" max="2303" width="13.28515625" style="476" customWidth="1"/>
    <col min="2304" max="2534" width="9" style="476"/>
    <col min="2535" max="2535" width="9.28515625" style="476" customWidth="1"/>
    <col min="2536" max="2536" width="28.140625" style="476" customWidth="1"/>
    <col min="2537" max="2537" width="27.5703125" style="476" customWidth="1"/>
    <col min="2538" max="2538" width="32.140625" style="476" customWidth="1"/>
    <col min="2539" max="2539" width="13.5703125" style="476" customWidth="1"/>
    <col min="2540" max="2540" width="15.42578125" style="476" customWidth="1"/>
    <col min="2541" max="2541" width="17.140625" style="476" customWidth="1"/>
    <col min="2542" max="2542" width="13.28515625" style="476" customWidth="1"/>
    <col min="2543" max="2543" width="21.7109375" style="476" customWidth="1"/>
    <col min="2544" max="2544" width="51.42578125" style="476" customWidth="1"/>
    <col min="2545" max="2545" width="14.85546875" style="476" customWidth="1"/>
    <col min="2546" max="2546" width="16.85546875" style="476" customWidth="1"/>
    <col min="2547" max="2547" width="19.5703125" style="476" customWidth="1"/>
    <col min="2548" max="2548" width="14.42578125" style="476" customWidth="1"/>
    <col min="2549" max="2551" width="17.7109375" style="476" customWidth="1"/>
    <col min="2552" max="2552" width="19.28515625" style="476" customWidth="1"/>
    <col min="2553" max="2553" width="18.5703125" style="476" customWidth="1"/>
    <col min="2554" max="2554" width="19.42578125" style="476" customWidth="1"/>
    <col min="2555" max="2557" width="19.85546875" style="476" customWidth="1"/>
    <col min="2558" max="2558" width="16.5703125" style="476" customWidth="1"/>
    <col min="2559" max="2559" width="13.28515625" style="476" customWidth="1"/>
    <col min="2560" max="2790" width="9" style="476"/>
    <col min="2791" max="2791" width="9.28515625" style="476" customWidth="1"/>
    <col min="2792" max="2792" width="28.140625" style="476" customWidth="1"/>
    <col min="2793" max="2793" width="27.5703125" style="476" customWidth="1"/>
    <col min="2794" max="2794" width="32.140625" style="476" customWidth="1"/>
    <col min="2795" max="2795" width="13.5703125" style="476" customWidth="1"/>
    <col min="2796" max="2796" width="15.42578125" style="476" customWidth="1"/>
    <col min="2797" max="2797" width="17.140625" style="476" customWidth="1"/>
    <col min="2798" max="2798" width="13.28515625" style="476" customWidth="1"/>
    <col min="2799" max="2799" width="21.7109375" style="476" customWidth="1"/>
    <col min="2800" max="2800" width="51.42578125" style="476" customWidth="1"/>
    <col min="2801" max="2801" width="14.85546875" style="476" customWidth="1"/>
    <col min="2802" max="2802" width="16.85546875" style="476" customWidth="1"/>
    <col min="2803" max="2803" width="19.5703125" style="476" customWidth="1"/>
    <col min="2804" max="2804" width="14.42578125" style="476" customWidth="1"/>
    <col min="2805" max="2807" width="17.7109375" style="476" customWidth="1"/>
    <col min="2808" max="2808" width="19.28515625" style="476" customWidth="1"/>
    <col min="2809" max="2809" width="18.5703125" style="476" customWidth="1"/>
    <col min="2810" max="2810" width="19.42578125" style="476" customWidth="1"/>
    <col min="2811" max="2813" width="19.85546875" style="476" customWidth="1"/>
    <col min="2814" max="2814" width="16.5703125" style="476" customWidth="1"/>
    <col min="2815" max="2815" width="13.28515625" style="476" customWidth="1"/>
    <col min="2816" max="3046" width="9" style="476"/>
    <col min="3047" max="3047" width="9.28515625" style="476" customWidth="1"/>
    <col min="3048" max="3048" width="28.140625" style="476" customWidth="1"/>
    <col min="3049" max="3049" width="27.5703125" style="476" customWidth="1"/>
    <col min="3050" max="3050" width="32.140625" style="476" customWidth="1"/>
    <col min="3051" max="3051" width="13.5703125" style="476" customWidth="1"/>
    <col min="3052" max="3052" width="15.42578125" style="476" customWidth="1"/>
    <col min="3053" max="3053" width="17.140625" style="476" customWidth="1"/>
    <col min="3054" max="3054" width="13.28515625" style="476" customWidth="1"/>
    <col min="3055" max="3055" width="21.7109375" style="476" customWidth="1"/>
    <col min="3056" max="3056" width="51.42578125" style="476" customWidth="1"/>
    <col min="3057" max="3057" width="14.85546875" style="476" customWidth="1"/>
    <col min="3058" max="3058" width="16.85546875" style="476" customWidth="1"/>
    <col min="3059" max="3059" width="19.5703125" style="476" customWidth="1"/>
    <col min="3060" max="3060" width="14.42578125" style="476" customWidth="1"/>
    <col min="3061" max="3063" width="17.7109375" style="476" customWidth="1"/>
    <col min="3064" max="3064" width="19.28515625" style="476" customWidth="1"/>
    <col min="3065" max="3065" width="18.5703125" style="476" customWidth="1"/>
    <col min="3066" max="3066" width="19.42578125" style="476" customWidth="1"/>
    <col min="3067" max="3069" width="19.85546875" style="476" customWidth="1"/>
    <col min="3070" max="3070" width="16.5703125" style="476" customWidth="1"/>
    <col min="3071" max="3071" width="13.28515625" style="476" customWidth="1"/>
    <col min="3072" max="3302" width="9" style="476"/>
    <col min="3303" max="3303" width="9.28515625" style="476" customWidth="1"/>
    <col min="3304" max="3304" width="28.140625" style="476" customWidth="1"/>
    <col min="3305" max="3305" width="27.5703125" style="476" customWidth="1"/>
    <col min="3306" max="3306" width="32.140625" style="476" customWidth="1"/>
    <col min="3307" max="3307" width="13.5703125" style="476" customWidth="1"/>
    <col min="3308" max="3308" width="15.42578125" style="476" customWidth="1"/>
    <col min="3309" max="3309" width="17.140625" style="476" customWidth="1"/>
    <col min="3310" max="3310" width="13.28515625" style="476" customWidth="1"/>
    <col min="3311" max="3311" width="21.7109375" style="476" customWidth="1"/>
    <col min="3312" max="3312" width="51.42578125" style="476" customWidth="1"/>
    <col min="3313" max="3313" width="14.85546875" style="476" customWidth="1"/>
    <col min="3314" max="3314" width="16.85546875" style="476" customWidth="1"/>
    <col min="3315" max="3315" width="19.5703125" style="476" customWidth="1"/>
    <col min="3316" max="3316" width="14.42578125" style="476" customWidth="1"/>
    <col min="3317" max="3319" width="17.7109375" style="476" customWidth="1"/>
    <col min="3320" max="3320" width="19.28515625" style="476" customWidth="1"/>
    <col min="3321" max="3321" width="18.5703125" style="476" customWidth="1"/>
    <col min="3322" max="3322" width="19.42578125" style="476" customWidth="1"/>
    <col min="3323" max="3325" width="19.85546875" style="476" customWidth="1"/>
    <col min="3326" max="3326" width="16.5703125" style="476" customWidth="1"/>
    <col min="3327" max="3327" width="13.28515625" style="476" customWidth="1"/>
    <col min="3328" max="3558" width="9" style="476"/>
    <col min="3559" max="3559" width="9.28515625" style="476" customWidth="1"/>
    <col min="3560" max="3560" width="28.140625" style="476" customWidth="1"/>
    <col min="3561" max="3561" width="27.5703125" style="476" customWidth="1"/>
    <col min="3562" max="3562" width="32.140625" style="476" customWidth="1"/>
    <col min="3563" max="3563" width="13.5703125" style="476" customWidth="1"/>
    <col min="3564" max="3564" width="15.42578125" style="476" customWidth="1"/>
    <col min="3565" max="3565" width="17.140625" style="476" customWidth="1"/>
    <col min="3566" max="3566" width="13.28515625" style="476" customWidth="1"/>
    <col min="3567" max="3567" width="21.7109375" style="476" customWidth="1"/>
    <col min="3568" max="3568" width="51.42578125" style="476" customWidth="1"/>
    <col min="3569" max="3569" width="14.85546875" style="476" customWidth="1"/>
    <col min="3570" max="3570" width="16.85546875" style="476" customWidth="1"/>
    <col min="3571" max="3571" width="19.5703125" style="476" customWidth="1"/>
    <col min="3572" max="3572" width="14.42578125" style="476" customWidth="1"/>
    <col min="3573" max="3575" width="17.7109375" style="476" customWidth="1"/>
    <col min="3576" max="3576" width="19.28515625" style="476" customWidth="1"/>
    <col min="3577" max="3577" width="18.5703125" style="476" customWidth="1"/>
    <col min="3578" max="3578" width="19.42578125" style="476" customWidth="1"/>
    <col min="3579" max="3581" width="19.85546875" style="476" customWidth="1"/>
    <col min="3582" max="3582" width="16.5703125" style="476" customWidth="1"/>
    <col min="3583" max="3583" width="13.28515625" style="476" customWidth="1"/>
    <col min="3584" max="3814" width="9" style="476"/>
    <col min="3815" max="3815" width="9.28515625" style="476" customWidth="1"/>
    <col min="3816" max="3816" width="28.140625" style="476" customWidth="1"/>
    <col min="3817" max="3817" width="27.5703125" style="476" customWidth="1"/>
    <col min="3818" max="3818" width="32.140625" style="476" customWidth="1"/>
    <col min="3819" max="3819" width="13.5703125" style="476" customWidth="1"/>
    <col min="3820" max="3820" width="15.42578125" style="476" customWidth="1"/>
    <col min="3821" max="3821" width="17.140625" style="476" customWidth="1"/>
    <col min="3822" max="3822" width="13.28515625" style="476" customWidth="1"/>
    <col min="3823" max="3823" width="21.7109375" style="476" customWidth="1"/>
    <col min="3824" max="3824" width="51.42578125" style="476" customWidth="1"/>
    <col min="3825" max="3825" width="14.85546875" style="476" customWidth="1"/>
    <col min="3826" max="3826" width="16.85546875" style="476" customWidth="1"/>
    <col min="3827" max="3827" width="19.5703125" style="476" customWidth="1"/>
    <col min="3828" max="3828" width="14.42578125" style="476" customWidth="1"/>
    <col min="3829" max="3831" width="17.7109375" style="476" customWidth="1"/>
    <col min="3832" max="3832" width="19.28515625" style="476" customWidth="1"/>
    <col min="3833" max="3833" width="18.5703125" style="476" customWidth="1"/>
    <col min="3834" max="3834" width="19.42578125" style="476" customWidth="1"/>
    <col min="3835" max="3837" width="19.85546875" style="476" customWidth="1"/>
    <col min="3838" max="3838" width="16.5703125" style="476" customWidth="1"/>
    <col min="3839" max="3839" width="13.28515625" style="476" customWidth="1"/>
    <col min="3840" max="4070" width="9" style="476"/>
    <col min="4071" max="4071" width="9.28515625" style="476" customWidth="1"/>
    <col min="4072" max="4072" width="28.140625" style="476" customWidth="1"/>
    <col min="4073" max="4073" width="27.5703125" style="476" customWidth="1"/>
    <col min="4074" max="4074" width="32.140625" style="476" customWidth="1"/>
    <col min="4075" max="4075" width="13.5703125" style="476" customWidth="1"/>
    <col min="4076" max="4076" width="15.42578125" style="476" customWidth="1"/>
    <col min="4077" max="4077" width="17.140625" style="476" customWidth="1"/>
    <col min="4078" max="4078" width="13.28515625" style="476" customWidth="1"/>
    <col min="4079" max="4079" width="21.7109375" style="476" customWidth="1"/>
    <col min="4080" max="4080" width="51.42578125" style="476" customWidth="1"/>
    <col min="4081" max="4081" width="14.85546875" style="476" customWidth="1"/>
    <col min="4082" max="4082" width="16.85546875" style="476" customWidth="1"/>
    <col min="4083" max="4083" width="19.5703125" style="476" customWidth="1"/>
    <col min="4084" max="4084" width="14.42578125" style="476" customWidth="1"/>
    <col min="4085" max="4087" width="17.7109375" style="476" customWidth="1"/>
    <col min="4088" max="4088" width="19.28515625" style="476" customWidth="1"/>
    <col min="4089" max="4089" width="18.5703125" style="476" customWidth="1"/>
    <col min="4090" max="4090" width="19.42578125" style="476" customWidth="1"/>
    <col min="4091" max="4093" width="19.85546875" style="476" customWidth="1"/>
    <col min="4094" max="4094" width="16.5703125" style="476" customWidth="1"/>
    <col min="4095" max="4095" width="13.28515625" style="476" customWidth="1"/>
    <col min="4096" max="4326" width="9" style="476"/>
    <col min="4327" max="4327" width="9.28515625" style="476" customWidth="1"/>
    <col min="4328" max="4328" width="28.140625" style="476" customWidth="1"/>
    <col min="4329" max="4329" width="27.5703125" style="476" customWidth="1"/>
    <col min="4330" max="4330" width="32.140625" style="476" customWidth="1"/>
    <col min="4331" max="4331" width="13.5703125" style="476" customWidth="1"/>
    <col min="4332" max="4332" width="15.42578125" style="476" customWidth="1"/>
    <col min="4333" max="4333" width="17.140625" style="476" customWidth="1"/>
    <col min="4334" max="4334" width="13.28515625" style="476" customWidth="1"/>
    <col min="4335" max="4335" width="21.7109375" style="476" customWidth="1"/>
    <col min="4336" max="4336" width="51.42578125" style="476" customWidth="1"/>
    <col min="4337" max="4337" width="14.85546875" style="476" customWidth="1"/>
    <col min="4338" max="4338" width="16.85546875" style="476" customWidth="1"/>
    <col min="4339" max="4339" width="19.5703125" style="476" customWidth="1"/>
    <col min="4340" max="4340" width="14.42578125" style="476" customWidth="1"/>
    <col min="4341" max="4343" width="17.7109375" style="476" customWidth="1"/>
    <col min="4344" max="4344" width="19.28515625" style="476" customWidth="1"/>
    <col min="4345" max="4345" width="18.5703125" style="476" customWidth="1"/>
    <col min="4346" max="4346" width="19.42578125" style="476" customWidth="1"/>
    <col min="4347" max="4349" width="19.85546875" style="476" customWidth="1"/>
    <col min="4350" max="4350" width="16.5703125" style="476" customWidth="1"/>
    <col min="4351" max="4351" width="13.28515625" style="476" customWidth="1"/>
    <col min="4352" max="4582" width="9" style="476"/>
    <col min="4583" max="4583" width="9.28515625" style="476" customWidth="1"/>
    <col min="4584" max="4584" width="28.140625" style="476" customWidth="1"/>
    <col min="4585" max="4585" width="27.5703125" style="476" customWidth="1"/>
    <col min="4586" max="4586" width="32.140625" style="476" customWidth="1"/>
    <col min="4587" max="4587" width="13.5703125" style="476" customWidth="1"/>
    <col min="4588" max="4588" width="15.42578125" style="476" customWidth="1"/>
    <col min="4589" max="4589" width="17.140625" style="476" customWidth="1"/>
    <col min="4590" max="4590" width="13.28515625" style="476" customWidth="1"/>
    <col min="4591" max="4591" width="21.7109375" style="476" customWidth="1"/>
    <col min="4592" max="4592" width="51.42578125" style="476" customWidth="1"/>
    <col min="4593" max="4593" width="14.85546875" style="476" customWidth="1"/>
    <col min="4594" max="4594" width="16.85546875" style="476" customWidth="1"/>
    <col min="4595" max="4595" width="19.5703125" style="476" customWidth="1"/>
    <col min="4596" max="4596" width="14.42578125" style="476" customWidth="1"/>
    <col min="4597" max="4599" width="17.7109375" style="476" customWidth="1"/>
    <col min="4600" max="4600" width="19.28515625" style="476" customWidth="1"/>
    <col min="4601" max="4601" width="18.5703125" style="476" customWidth="1"/>
    <col min="4602" max="4602" width="19.42578125" style="476" customWidth="1"/>
    <col min="4603" max="4605" width="19.85546875" style="476" customWidth="1"/>
    <col min="4606" max="4606" width="16.5703125" style="476" customWidth="1"/>
    <col min="4607" max="4607" width="13.28515625" style="476" customWidth="1"/>
    <col min="4608" max="4838" width="9" style="476"/>
    <col min="4839" max="4839" width="9.28515625" style="476" customWidth="1"/>
    <col min="4840" max="4840" width="28.140625" style="476" customWidth="1"/>
    <col min="4841" max="4841" width="27.5703125" style="476" customWidth="1"/>
    <col min="4842" max="4842" width="32.140625" style="476" customWidth="1"/>
    <col min="4843" max="4843" width="13.5703125" style="476" customWidth="1"/>
    <col min="4844" max="4844" width="15.42578125" style="476" customWidth="1"/>
    <col min="4845" max="4845" width="17.140625" style="476" customWidth="1"/>
    <col min="4846" max="4846" width="13.28515625" style="476" customWidth="1"/>
    <col min="4847" max="4847" width="21.7109375" style="476" customWidth="1"/>
    <col min="4848" max="4848" width="51.42578125" style="476" customWidth="1"/>
    <col min="4849" max="4849" width="14.85546875" style="476" customWidth="1"/>
    <col min="4850" max="4850" width="16.85546875" style="476" customWidth="1"/>
    <col min="4851" max="4851" width="19.5703125" style="476" customWidth="1"/>
    <col min="4852" max="4852" width="14.42578125" style="476" customWidth="1"/>
    <col min="4853" max="4855" width="17.7109375" style="476" customWidth="1"/>
    <col min="4856" max="4856" width="19.28515625" style="476" customWidth="1"/>
    <col min="4857" max="4857" width="18.5703125" style="476" customWidth="1"/>
    <col min="4858" max="4858" width="19.42578125" style="476" customWidth="1"/>
    <col min="4859" max="4861" width="19.85546875" style="476" customWidth="1"/>
    <col min="4862" max="4862" width="16.5703125" style="476" customWidth="1"/>
    <col min="4863" max="4863" width="13.28515625" style="476" customWidth="1"/>
    <col min="4864" max="5094" width="9" style="476"/>
    <col min="5095" max="5095" width="9.28515625" style="476" customWidth="1"/>
    <col min="5096" max="5096" width="28.140625" style="476" customWidth="1"/>
    <col min="5097" max="5097" width="27.5703125" style="476" customWidth="1"/>
    <col min="5098" max="5098" width="32.140625" style="476" customWidth="1"/>
    <col min="5099" max="5099" width="13.5703125" style="476" customWidth="1"/>
    <col min="5100" max="5100" width="15.42578125" style="476" customWidth="1"/>
    <col min="5101" max="5101" width="17.140625" style="476" customWidth="1"/>
    <col min="5102" max="5102" width="13.28515625" style="476" customWidth="1"/>
    <col min="5103" max="5103" width="21.7109375" style="476" customWidth="1"/>
    <col min="5104" max="5104" width="51.42578125" style="476" customWidth="1"/>
    <col min="5105" max="5105" width="14.85546875" style="476" customWidth="1"/>
    <col min="5106" max="5106" width="16.85546875" style="476" customWidth="1"/>
    <col min="5107" max="5107" width="19.5703125" style="476" customWidth="1"/>
    <col min="5108" max="5108" width="14.42578125" style="476" customWidth="1"/>
    <col min="5109" max="5111" width="17.7109375" style="476" customWidth="1"/>
    <col min="5112" max="5112" width="19.28515625" style="476" customWidth="1"/>
    <col min="5113" max="5113" width="18.5703125" style="476" customWidth="1"/>
    <col min="5114" max="5114" width="19.42578125" style="476" customWidth="1"/>
    <col min="5115" max="5117" width="19.85546875" style="476" customWidth="1"/>
    <col min="5118" max="5118" width="16.5703125" style="476" customWidth="1"/>
    <col min="5119" max="5119" width="13.28515625" style="476" customWidth="1"/>
    <col min="5120" max="5350" width="9" style="476"/>
    <col min="5351" max="5351" width="9.28515625" style="476" customWidth="1"/>
    <col min="5352" max="5352" width="28.140625" style="476" customWidth="1"/>
    <col min="5353" max="5353" width="27.5703125" style="476" customWidth="1"/>
    <col min="5354" max="5354" width="32.140625" style="476" customWidth="1"/>
    <col min="5355" max="5355" width="13.5703125" style="476" customWidth="1"/>
    <col min="5356" max="5356" width="15.42578125" style="476" customWidth="1"/>
    <col min="5357" max="5357" width="17.140625" style="476" customWidth="1"/>
    <col min="5358" max="5358" width="13.28515625" style="476" customWidth="1"/>
    <col min="5359" max="5359" width="21.7109375" style="476" customWidth="1"/>
    <col min="5360" max="5360" width="51.42578125" style="476" customWidth="1"/>
    <col min="5361" max="5361" width="14.85546875" style="476" customWidth="1"/>
    <col min="5362" max="5362" width="16.85546875" style="476" customWidth="1"/>
    <col min="5363" max="5363" width="19.5703125" style="476" customWidth="1"/>
    <col min="5364" max="5364" width="14.42578125" style="476" customWidth="1"/>
    <col min="5365" max="5367" width="17.7109375" style="476" customWidth="1"/>
    <col min="5368" max="5368" width="19.28515625" style="476" customWidth="1"/>
    <col min="5369" max="5369" width="18.5703125" style="476" customWidth="1"/>
    <col min="5370" max="5370" width="19.42578125" style="476" customWidth="1"/>
    <col min="5371" max="5373" width="19.85546875" style="476" customWidth="1"/>
    <col min="5374" max="5374" width="16.5703125" style="476" customWidth="1"/>
    <col min="5375" max="5375" width="13.28515625" style="476" customWidth="1"/>
    <col min="5376" max="5606" width="9" style="476"/>
    <col min="5607" max="5607" width="9.28515625" style="476" customWidth="1"/>
    <col min="5608" max="5608" width="28.140625" style="476" customWidth="1"/>
    <col min="5609" max="5609" width="27.5703125" style="476" customWidth="1"/>
    <col min="5610" max="5610" width="32.140625" style="476" customWidth="1"/>
    <col min="5611" max="5611" width="13.5703125" style="476" customWidth="1"/>
    <col min="5612" max="5612" width="15.42578125" style="476" customWidth="1"/>
    <col min="5613" max="5613" width="17.140625" style="476" customWidth="1"/>
    <col min="5614" max="5614" width="13.28515625" style="476" customWidth="1"/>
    <col min="5615" max="5615" width="21.7109375" style="476" customWidth="1"/>
    <col min="5616" max="5616" width="51.42578125" style="476" customWidth="1"/>
    <col min="5617" max="5617" width="14.85546875" style="476" customWidth="1"/>
    <col min="5618" max="5618" width="16.85546875" style="476" customWidth="1"/>
    <col min="5619" max="5619" width="19.5703125" style="476" customWidth="1"/>
    <col min="5620" max="5620" width="14.42578125" style="476" customWidth="1"/>
    <col min="5621" max="5623" width="17.7109375" style="476" customWidth="1"/>
    <col min="5624" max="5624" width="19.28515625" style="476" customWidth="1"/>
    <col min="5625" max="5625" width="18.5703125" style="476" customWidth="1"/>
    <col min="5626" max="5626" width="19.42578125" style="476" customWidth="1"/>
    <col min="5627" max="5629" width="19.85546875" style="476" customWidth="1"/>
    <col min="5630" max="5630" width="16.5703125" style="476" customWidth="1"/>
    <col min="5631" max="5631" width="13.28515625" style="476" customWidth="1"/>
    <col min="5632" max="5862" width="9" style="476"/>
    <col min="5863" max="5863" width="9.28515625" style="476" customWidth="1"/>
    <col min="5864" max="5864" width="28.140625" style="476" customWidth="1"/>
    <col min="5865" max="5865" width="27.5703125" style="476" customWidth="1"/>
    <col min="5866" max="5866" width="32.140625" style="476" customWidth="1"/>
    <col min="5867" max="5867" width="13.5703125" style="476" customWidth="1"/>
    <col min="5868" max="5868" width="15.42578125" style="476" customWidth="1"/>
    <col min="5869" max="5869" width="17.140625" style="476" customWidth="1"/>
    <col min="5870" max="5870" width="13.28515625" style="476" customWidth="1"/>
    <col min="5871" max="5871" width="21.7109375" style="476" customWidth="1"/>
    <col min="5872" max="5872" width="51.42578125" style="476" customWidth="1"/>
    <col min="5873" max="5873" width="14.85546875" style="476" customWidth="1"/>
    <col min="5874" max="5874" width="16.85546875" style="476" customWidth="1"/>
    <col min="5875" max="5875" width="19.5703125" style="476" customWidth="1"/>
    <col min="5876" max="5876" width="14.42578125" style="476" customWidth="1"/>
    <col min="5877" max="5879" width="17.7109375" style="476" customWidth="1"/>
    <col min="5880" max="5880" width="19.28515625" style="476" customWidth="1"/>
    <col min="5881" max="5881" width="18.5703125" style="476" customWidth="1"/>
    <col min="5882" max="5882" width="19.42578125" style="476" customWidth="1"/>
    <col min="5883" max="5885" width="19.85546875" style="476" customWidth="1"/>
    <col min="5886" max="5886" width="16.5703125" style="476" customWidth="1"/>
    <col min="5887" max="5887" width="13.28515625" style="476" customWidth="1"/>
    <col min="5888" max="6118" width="9" style="476"/>
    <col min="6119" max="6119" width="9.28515625" style="476" customWidth="1"/>
    <col min="6120" max="6120" width="28.140625" style="476" customWidth="1"/>
    <col min="6121" max="6121" width="27.5703125" style="476" customWidth="1"/>
    <col min="6122" max="6122" width="32.140625" style="476" customWidth="1"/>
    <col min="6123" max="6123" width="13.5703125" style="476" customWidth="1"/>
    <col min="6124" max="6124" width="15.42578125" style="476" customWidth="1"/>
    <col min="6125" max="6125" width="17.140625" style="476" customWidth="1"/>
    <col min="6126" max="6126" width="13.28515625" style="476" customWidth="1"/>
    <col min="6127" max="6127" width="21.7109375" style="476" customWidth="1"/>
    <col min="6128" max="6128" width="51.42578125" style="476" customWidth="1"/>
    <col min="6129" max="6129" width="14.85546875" style="476" customWidth="1"/>
    <col min="6130" max="6130" width="16.85546875" style="476" customWidth="1"/>
    <col min="6131" max="6131" width="19.5703125" style="476" customWidth="1"/>
    <col min="6132" max="6132" width="14.42578125" style="476" customWidth="1"/>
    <col min="6133" max="6135" width="17.7109375" style="476" customWidth="1"/>
    <col min="6136" max="6136" width="19.28515625" style="476" customWidth="1"/>
    <col min="6137" max="6137" width="18.5703125" style="476" customWidth="1"/>
    <col min="6138" max="6138" width="19.42578125" style="476" customWidth="1"/>
    <col min="6139" max="6141" width="19.85546875" style="476" customWidth="1"/>
    <col min="6142" max="6142" width="16.5703125" style="476" customWidth="1"/>
    <col min="6143" max="6143" width="13.28515625" style="476" customWidth="1"/>
    <col min="6144" max="6374" width="9" style="476"/>
    <col min="6375" max="6375" width="9.28515625" style="476" customWidth="1"/>
    <col min="6376" max="6376" width="28.140625" style="476" customWidth="1"/>
    <col min="6377" max="6377" width="27.5703125" style="476" customWidth="1"/>
    <col min="6378" max="6378" width="32.140625" style="476" customWidth="1"/>
    <col min="6379" max="6379" width="13.5703125" style="476" customWidth="1"/>
    <col min="6380" max="6380" width="15.42578125" style="476" customWidth="1"/>
    <col min="6381" max="6381" width="17.140625" style="476" customWidth="1"/>
    <col min="6382" max="6382" width="13.28515625" style="476" customWidth="1"/>
    <col min="6383" max="6383" width="21.7109375" style="476" customWidth="1"/>
    <col min="6384" max="6384" width="51.42578125" style="476" customWidth="1"/>
    <col min="6385" max="6385" width="14.85546875" style="476" customWidth="1"/>
    <col min="6386" max="6386" width="16.85546875" style="476" customWidth="1"/>
    <col min="6387" max="6387" width="19.5703125" style="476" customWidth="1"/>
    <col min="6388" max="6388" width="14.42578125" style="476" customWidth="1"/>
    <col min="6389" max="6391" width="17.7109375" style="476" customWidth="1"/>
    <col min="6392" max="6392" width="19.28515625" style="476" customWidth="1"/>
    <col min="6393" max="6393" width="18.5703125" style="476" customWidth="1"/>
    <col min="6394" max="6394" width="19.42578125" style="476" customWidth="1"/>
    <col min="6395" max="6397" width="19.85546875" style="476" customWidth="1"/>
    <col min="6398" max="6398" width="16.5703125" style="476" customWidth="1"/>
    <col min="6399" max="6399" width="13.28515625" style="476" customWidth="1"/>
    <col min="6400" max="6630" width="9" style="476"/>
    <col min="6631" max="6631" width="9.28515625" style="476" customWidth="1"/>
    <col min="6632" max="6632" width="28.140625" style="476" customWidth="1"/>
    <col min="6633" max="6633" width="27.5703125" style="476" customWidth="1"/>
    <col min="6634" max="6634" width="32.140625" style="476" customWidth="1"/>
    <col min="6635" max="6635" width="13.5703125" style="476" customWidth="1"/>
    <col min="6636" max="6636" width="15.42578125" style="476" customWidth="1"/>
    <col min="6637" max="6637" width="17.140625" style="476" customWidth="1"/>
    <col min="6638" max="6638" width="13.28515625" style="476" customWidth="1"/>
    <col min="6639" max="6639" width="21.7109375" style="476" customWidth="1"/>
    <col min="6640" max="6640" width="51.42578125" style="476" customWidth="1"/>
    <col min="6641" max="6641" width="14.85546875" style="476" customWidth="1"/>
    <col min="6642" max="6642" width="16.85546875" style="476" customWidth="1"/>
    <col min="6643" max="6643" width="19.5703125" style="476" customWidth="1"/>
    <col min="6644" max="6644" width="14.42578125" style="476" customWidth="1"/>
    <col min="6645" max="6647" width="17.7109375" style="476" customWidth="1"/>
    <col min="6648" max="6648" width="19.28515625" style="476" customWidth="1"/>
    <col min="6649" max="6649" width="18.5703125" style="476" customWidth="1"/>
    <col min="6650" max="6650" width="19.42578125" style="476" customWidth="1"/>
    <col min="6651" max="6653" width="19.85546875" style="476" customWidth="1"/>
    <col min="6654" max="6654" width="16.5703125" style="476" customWidth="1"/>
    <col min="6655" max="6655" width="13.28515625" style="476" customWidth="1"/>
    <col min="6656" max="6886" width="9" style="476"/>
    <col min="6887" max="6887" width="9.28515625" style="476" customWidth="1"/>
    <col min="6888" max="6888" width="28.140625" style="476" customWidth="1"/>
    <col min="6889" max="6889" width="27.5703125" style="476" customWidth="1"/>
    <col min="6890" max="6890" width="32.140625" style="476" customWidth="1"/>
    <col min="6891" max="6891" width="13.5703125" style="476" customWidth="1"/>
    <col min="6892" max="6892" width="15.42578125" style="476" customWidth="1"/>
    <col min="6893" max="6893" width="17.140625" style="476" customWidth="1"/>
    <col min="6894" max="6894" width="13.28515625" style="476" customWidth="1"/>
    <col min="6895" max="6895" width="21.7109375" style="476" customWidth="1"/>
    <col min="6896" max="6896" width="51.42578125" style="476" customWidth="1"/>
    <col min="6897" max="6897" width="14.85546875" style="476" customWidth="1"/>
    <col min="6898" max="6898" width="16.85546875" style="476" customWidth="1"/>
    <col min="6899" max="6899" width="19.5703125" style="476" customWidth="1"/>
    <col min="6900" max="6900" width="14.42578125" style="476" customWidth="1"/>
    <col min="6901" max="6903" width="17.7109375" style="476" customWidth="1"/>
    <col min="6904" max="6904" width="19.28515625" style="476" customWidth="1"/>
    <col min="6905" max="6905" width="18.5703125" style="476" customWidth="1"/>
    <col min="6906" max="6906" width="19.42578125" style="476" customWidth="1"/>
    <col min="6907" max="6909" width="19.85546875" style="476" customWidth="1"/>
    <col min="6910" max="6910" width="16.5703125" style="476" customWidth="1"/>
    <col min="6911" max="6911" width="13.28515625" style="476" customWidth="1"/>
    <col min="6912" max="7142" width="9" style="476"/>
    <col min="7143" max="7143" width="9.28515625" style="476" customWidth="1"/>
    <col min="7144" max="7144" width="28.140625" style="476" customWidth="1"/>
    <col min="7145" max="7145" width="27.5703125" style="476" customWidth="1"/>
    <col min="7146" max="7146" width="32.140625" style="476" customWidth="1"/>
    <col min="7147" max="7147" width="13.5703125" style="476" customWidth="1"/>
    <col min="7148" max="7148" width="15.42578125" style="476" customWidth="1"/>
    <col min="7149" max="7149" width="17.140625" style="476" customWidth="1"/>
    <col min="7150" max="7150" width="13.28515625" style="476" customWidth="1"/>
    <col min="7151" max="7151" width="21.7109375" style="476" customWidth="1"/>
    <col min="7152" max="7152" width="51.42578125" style="476" customWidth="1"/>
    <col min="7153" max="7153" width="14.85546875" style="476" customWidth="1"/>
    <col min="7154" max="7154" width="16.85546875" style="476" customWidth="1"/>
    <col min="7155" max="7155" width="19.5703125" style="476" customWidth="1"/>
    <col min="7156" max="7156" width="14.42578125" style="476" customWidth="1"/>
    <col min="7157" max="7159" width="17.7109375" style="476" customWidth="1"/>
    <col min="7160" max="7160" width="19.28515625" style="476" customWidth="1"/>
    <col min="7161" max="7161" width="18.5703125" style="476" customWidth="1"/>
    <col min="7162" max="7162" width="19.42578125" style="476" customWidth="1"/>
    <col min="7163" max="7165" width="19.85546875" style="476" customWidth="1"/>
    <col min="7166" max="7166" width="16.5703125" style="476" customWidth="1"/>
    <col min="7167" max="7167" width="13.28515625" style="476" customWidth="1"/>
    <col min="7168" max="7398" width="9" style="476"/>
    <col min="7399" max="7399" width="9.28515625" style="476" customWidth="1"/>
    <col min="7400" max="7400" width="28.140625" style="476" customWidth="1"/>
    <col min="7401" max="7401" width="27.5703125" style="476" customWidth="1"/>
    <col min="7402" max="7402" width="32.140625" style="476" customWidth="1"/>
    <col min="7403" max="7403" width="13.5703125" style="476" customWidth="1"/>
    <col min="7404" max="7404" width="15.42578125" style="476" customWidth="1"/>
    <col min="7405" max="7405" width="17.140625" style="476" customWidth="1"/>
    <col min="7406" max="7406" width="13.28515625" style="476" customWidth="1"/>
    <col min="7407" max="7407" width="21.7109375" style="476" customWidth="1"/>
    <col min="7408" max="7408" width="51.42578125" style="476" customWidth="1"/>
    <col min="7409" max="7409" width="14.85546875" style="476" customWidth="1"/>
    <col min="7410" max="7410" width="16.85546875" style="476" customWidth="1"/>
    <col min="7411" max="7411" width="19.5703125" style="476" customWidth="1"/>
    <col min="7412" max="7412" width="14.42578125" style="476" customWidth="1"/>
    <col min="7413" max="7415" width="17.7109375" style="476" customWidth="1"/>
    <col min="7416" max="7416" width="19.28515625" style="476" customWidth="1"/>
    <col min="7417" max="7417" width="18.5703125" style="476" customWidth="1"/>
    <col min="7418" max="7418" width="19.42578125" style="476" customWidth="1"/>
    <col min="7419" max="7421" width="19.85546875" style="476" customWidth="1"/>
    <col min="7422" max="7422" width="16.5703125" style="476" customWidth="1"/>
    <col min="7423" max="7423" width="13.28515625" style="476" customWidth="1"/>
    <col min="7424" max="7654" width="9" style="476"/>
    <col min="7655" max="7655" width="9.28515625" style="476" customWidth="1"/>
    <col min="7656" max="7656" width="28.140625" style="476" customWidth="1"/>
    <col min="7657" max="7657" width="27.5703125" style="476" customWidth="1"/>
    <col min="7658" max="7658" width="32.140625" style="476" customWidth="1"/>
    <col min="7659" max="7659" width="13.5703125" style="476" customWidth="1"/>
    <col min="7660" max="7660" width="15.42578125" style="476" customWidth="1"/>
    <col min="7661" max="7661" width="17.140625" style="476" customWidth="1"/>
    <col min="7662" max="7662" width="13.28515625" style="476" customWidth="1"/>
    <col min="7663" max="7663" width="21.7109375" style="476" customWidth="1"/>
    <col min="7664" max="7664" width="51.42578125" style="476" customWidth="1"/>
    <col min="7665" max="7665" width="14.85546875" style="476" customWidth="1"/>
    <col min="7666" max="7666" width="16.85546875" style="476" customWidth="1"/>
    <col min="7667" max="7667" width="19.5703125" style="476" customWidth="1"/>
    <col min="7668" max="7668" width="14.42578125" style="476" customWidth="1"/>
    <col min="7669" max="7671" width="17.7109375" style="476" customWidth="1"/>
    <col min="7672" max="7672" width="19.28515625" style="476" customWidth="1"/>
    <col min="7673" max="7673" width="18.5703125" style="476" customWidth="1"/>
    <col min="7674" max="7674" width="19.42578125" style="476" customWidth="1"/>
    <col min="7675" max="7677" width="19.85546875" style="476" customWidth="1"/>
    <col min="7678" max="7678" width="16.5703125" style="476" customWidth="1"/>
    <col min="7679" max="7679" width="13.28515625" style="476" customWidth="1"/>
    <col min="7680" max="7910" width="9" style="476"/>
    <col min="7911" max="7911" width="9.28515625" style="476" customWidth="1"/>
    <col min="7912" max="7912" width="28.140625" style="476" customWidth="1"/>
    <col min="7913" max="7913" width="27.5703125" style="476" customWidth="1"/>
    <col min="7914" max="7914" width="32.140625" style="476" customWidth="1"/>
    <col min="7915" max="7915" width="13.5703125" style="476" customWidth="1"/>
    <col min="7916" max="7916" width="15.42578125" style="476" customWidth="1"/>
    <col min="7917" max="7917" width="17.140625" style="476" customWidth="1"/>
    <col min="7918" max="7918" width="13.28515625" style="476" customWidth="1"/>
    <col min="7919" max="7919" width="21.7109375" style="476" customWidth="1"/>
    <col min="7920" max="7920" width="51.42578125" style="476" customWidth="1"/>
    <col min="7921" max="7921" width="14.85546875" style="476" customWidth="1"/>
    <col min="7922" max="7922" width="16.85546875" style="476" customWidth="1"/>
    <col min="7923" max="7923" width="19.5703125" style="476" customWidth="1"/>
    <col min="7924" max="7924" width="14.42578125" style="476" customWidth="1"/>
    <col min="7925" max="7927" width="17.7109375" style="476" customWidth="1"/>
    <col min="7928" max="7928" width="19.28515625" style="476" customWidth="1"/>
    <col min="7929" max="7929" width="18.5703125" style="476" customWidth="1"/>
    <col min="7930" max="7930" width="19.42578125" style="476" customWidth="1"/>
    <col min="7931" max="7933" width="19.85546875" style="476" customWidth="1"/>
    <col min="7934" max="7934" width="16.5703125" style="476" customWidth="1"/>
    <col min="7935" max="7935" width="13.28515625" style="476" customWidth="1"/>
    <col min="7936" max="8166" width="9" style="476"/>
    <col min="8167" max="8167" width="9.28515625" style="476" customWidth="1"/>
    <col min="8168" max="8168" width="28.140625" style="476" customWidth="1"/>
    <col min="8169" max="8169" width="27.5703125" style="476" customWidth="1"/>
    <col min="8170" max="8170" width="32.140625" style="476" customWidth="1"/>
    <col min="8171" max="8171" width="13.5703125" style="476" customWidth="1"/>
    <col min="8172" max="8172" width="15.42578125" style="476" customWidth="1"/>
    <col min="8173" max="8173" width="17.140625" style="476" customWidth="1"/>
    <col min="8174" max="8174" width="13.28515625" style="476" customWidth="1"/>
    <col min="8175" max="8175" width="21.7109375" style="476" customWidth="1"/>
    <col min="8176" max="8176" width="51.42578125" style="476" customWidth="1"/>
    <col min="8177" max="8177" width="14.85546875" style="476" customWidth="1"/>
    <col min="8178" max="8178" width="16.85546875" style="476" customWidth="1"/>
    <col min="8179" max="8179" width="19.5703125" style="476" customWidth="1"/>
    <col min="8180" max="8180" width="14.42578125" style="476" customWidth="1"/>
    <col min="8181" max="8183" width="17.7109375" style="476" customWidth="1"/>
    <col min="8184" max="8184" width="19.28515625" style="476" customWidth="1"/>
    <col min="8185" max="8185" width="18.5703125" style="476" customWidth="1"/>
    <col min="8186" max="8186" width="19.42578125" style="476" customWidth="1"/>
    <col min="8187" max="8189" width="19.85546875" style="476" customWidth="1"/>
    <col min="8190" max="8190" width="16.5703125" style="476" customWidth="1"/>
    <col min="8191" max="8191" width="13.28515625" style="476" customWidth="1"/>
    <col min="8192" max="8422" width="9" style="476"/>
    <col min="8423" max="8423" width="9.28515625" style="476" customWidth="1"/>
    <col min="8424" max="8424" width="28.140625" style="476" customWidth="1"/>
    <col min="8425" max="8425" width="27.5703125" style="476" customWidth="1"/>
    <col min="8426" max="8426" width="32.140625" style="476" customWidth="1"/>
    <col min="8427" max="8427" width="13.5703125" style="476" customWidth="1"/>
    <col min="8428" max="8428" width="15.42578125" style="476" customWidth="1"/>
    <col min="8429" max="8429" width="17.140625" style="476" customWidth="1"/>
    <col min="8430" max="8430" width="13.28515625" style="476" customWidth="1"/>
    <col min="8431" max="8431" width="21.7109375" style="476" customWidth="1"/>
    <col min="8432" max="8432" width="51.42578125" style="476" customWidth="1"/>
    <col min="8433" max="8433" width="14.85546875" style="476" customWidth="1"/>
    <col min="8434" max="8434" width="16.85546875" style="476" customWidth="1"/>
    <col min="8435" max="8435" width="19.5703125" style="476" customWidth="1"/>
    <col min="8436" max="8436" width="14.42578125" style="476" customWidth="1"/>
    <col min="8437" max="8439" width="17.7109375" style="476" customWidth="1"/>
    <col min="8440" max="8440" width="19.28515625" style="476" customWidth="1"/>
    <col min="8441" max="8441" width="18.5703125" style="476" customWidth="1"/>
    <col min="8442" max="8442" width="19.42578125" style="476" customWidth="1"/>
    <col min="8443" max="8445" width="19.85546875" style="476" customWidth="1"/>
    <col min="8446" max="8446" width="16.5703125" style="476" customWidth="1"/>
    <col min="8447" max="8447" width="13.28515625" style="476" customWidth="1"/>
    <col min="8448" max="8678" width="9" style="476"/>
    <col min="8679" max="8679" width="9.28515625" style="476" customWidth="1"/>
    <col min="8680" max="8680" width="28.140625" style="476" customWidth="1"/>
    <col min="8681" max="8681" width="27.5703125" style="476" customWidth="1"/>
    <col min="8682" max="8682" width="32.140625" style="476" customWidth="1"/>
    <col min="8683" max="8683" width="13.5703125" style="476" customWidth="1"/>
    <col min="8684" max="8684" width="15.42578125" style="476" customWidth="1"/>
    <col min="8685" max="8685" width="17.140625" style="476" customWidth="1"/>
    <col min="8686" max="8686" width="13.28515625" style="476" customWidth="1"/>
    <col min="8687" max="8687" width="21.7109375" style="476" customWidth="1"/>
    <col min="8688" max="8688" width="51.42578125" style="476" customWidth="1"/>
    <col min="8689" max="8689" width="14.85546875" style="476" customWidth="1"/>
    <col min="8690" max="8690" width="16.85546875" style="476" customWidth="1"/>
    <col min="8691" max="8691" width="19.5703125" style="476" customWidth="1"/>
    <col min="8692" max="8692" width="14.42578125" style="476" customWidth="1"/>
    <col min="8693" max="8695" width="17.7109375" style="476" customWidth="1"/>
    <col min="8696" max="8696" width="19.28515625" style="476" customWidth="1"/>
    <col min="8697" max="8697" width="18.5703125" style="476" customWidth="1"/>
    <col min="8698" max="8698" width="19.42578125" style="476" customWidth="1"/>
    <col min="8699" max="8701" width="19.85546875" style="476" customWidth="1"/>
    <col min="8702" max="8702" width="16.5703125" style="476" customWidth="1"/>
    <col min="8703" max="8703" width="13.28515625" style="476" customWidth="1"/>
    <col min="8704" max="8934" width="9" style="476"/>
    <col min="8935" max="8935" width="9.28515625" style="476" customWidth="1"/>
    <col min="8936" max="8936" width="28.140625" style="476" customWidth="1"/>
    <col min="8937" max="8937" width="27.5703125" style="476" customWidth="1"/>
    <col min="8938" max="8938" width="32.140625" style="476" customWidth="1"/>
    <col min="8939" max="8939" width="13.5703125" style="476" customWidth="1"/>
    <col min="8940" max="8940" width="15.42578125" style="476" customWidth="1"/>
    <col min="8941" max="8941" width="17.140625" style="476" customWidth="1"/>
    <col min="8942" max="8942" width="13.28515625" style="476" customWidth="1"/>
    <col min="8943" max="8943" width="21.7109375" style="476" customWidth="1"/>
    <col min="8944" max="8944" width="51.42578125" style="476" customWidth="1"/>
    <col min="8945" max="8945" width="14.85546875" style="476" customWidth="1"/>
    <col min="8946" max="8946" width="16.85546875" style="476" customWidth="1"/>
    <col min="8947" max="8947" width="19.5703125" style="476" customWidth="1"/>
    <col min="8948" max="8948" width="14.42578125" style="476" customWidth="1"/>
    <col min="8949" max="8951" width="17.7109375" style="476" customWidth="1"/>
    <col min="8952" max="8952" width="19.28515625" style="476" customWidth="1"/>
    <col min="8953" max="8953" width="18.5703125" style="476" customWidth="1"/>
    <col min="8954" max="8954" width="19.42578125" style="476" customWidth="1"/>
    <col min="8955" max="8957" width="19.85546875" style="476" customWidth="1"/>
    <col min="8958" max="8958" width="16.5703125" style="476" customWidth="1"/>
    <col min="8959" max="8959" width="13.28515625" style="476" customWidth="1"/>
    <col min="8960" max="9190" width="9" style="476"/>
    <col min="9191" max="9191" width="9.28515625" style="476" customWidth="1"/>
    <col min="9192" max="9192" width="28.140625" style="476" customWidth="1"/>
    <col min="9193" max="9193" width="27.5703125" style="476" customWidth="1"/>
    <col min="9194" max="9194" width="32.140625" style="476" customWidth="1"/>
    <col min="9195" max="9195" width="13.5703125" style="476" customWidth="1"/>
    <col min="9196" max="9196" width="15.42578125" style="476" customWidth="1"/>
    <col min="9197" max="9197" width="17.140625" style="476" customWidth="1"/>
    <col min="9198" max="9198" width="13.28515625" style="476" customWidth="1"/>
    <col min="9199" max="9199" width="21.7109375" style="476" customWidth="1"/>
    <col min="9200" max="9200" width="51.42578125" style="476" customWidth="1"/>
    <col min="9201" max="9201" width="14.85546875" style="476" customWidth="1"/>
    <col min="9202" max="9202" width="16.85546875" style="476" customWidth="1"/>
    <col min="9203" max="9203" width="19.5703125" style="476" customWidth="1"/>
    <col min="9204" max="9204" width="14.42578125" style="476" customWidth="1"/>
    <col min="9205" max="9207" width="17.7109375" style="476" customWidth="1"/>
    <col min="9208" max="9208" width="19.28515625" style="476" customWidth="1"/>
    <col min="9209" max="9209" width="18.5703125" style="476" customWidth="1"/>
    <col min="9210" max="9210" width="19.42578125" style="476" customWidth="1"/>
    <col min="9211" max="9213" width="19.85546875" style="476" customWidth="1"/>
    <col min="9214" max="9214" width="16.5703125" style="476" customWidth="1"/>
    <col min="9215" max="9215" width="13.28515625" style="476" customWidth="1"/>
    <col min="9216" max="9446" width="9" style="476"/>
    <col min="9447" max="9447" width="9.28515625" style="476" customWidth="1"/>
    <col min="9448" max="9448" width="28.140625" style="476" customWidth="1"/>
    <col min="9449" max="9449" width="27.5703125" style="476" customWidth="1"/>
    <col min="9450" max="9450" width="32.140625" style="476" customWidth="1"/>
    <col min="9451" max="9451" width="13.5703125" style="476" customWidth="1"/>
    <col min="9452" max="9452" width="15.42578125" style="476" customWidth="1"/>
    <col min="9453" max="9453" width="17.140625" style="476" customWidth="1"/>
    <col min="9454" max="9454" width="13.28515625" style="476" customWidth="1"/>
    <col min="9455" max="9455" width="21.7109375" style="476" customWidth="1"/>
    <col min="9456" max="9456" width="51.42578125" style="476" customWidth="1"/>
    <col min="9457" max="9457" width="14.85546875" style="476" customWidth="1"/>
    <col min="9458" max="9458" width="16.85546875" style="476" customWidth="1"/>
    <col min="9459" max="9459" width="19.5703125" style="476" customWidth="1"/>
    <col min="9460" max="9460" width="14.42578125" style="476" customWidth="1"/>
    <col min="9461" max="9463" width="17.7109375" style="476" customWidth="1"/>
    <col min="9464" max="9464" width="19.28515625" style="476" customWidth="1"/>
    <col min="9465" max="9465" width="18.5703125" style="476" customWidth="1"/>
    <col min="9466" max="9466" width="19.42578125" style="476" customWidth="1"/>
    <col min="9467" max="9469" width="19.85546875" style="476" customWidth="1"/>
    <col min="9470" max="9470" width="16.5703125" style="476" customWidth="1"/>
    <col min="9471" max="9471" width="13.28515625" style="476" customWidth="1"/>
    <col min="9472" max="9702" width="9" style="476"/>
    <col min="9703" max="9703" width="9.28515625" style="476" customWidth="1"/>
    <col min="9704" max="9704" width="28.140625" style="476" customWidth="1"/>
    <col min="9705" max="9705" width="27.5703125" style="476" customWidth="1"/>
    <col min="9706" max="9706" width="32.140625" style="476" customWidth="1"/>
    <col min="9707" max="9707" width="13.5703125" style="476" customWidth="1"/>
    <col min="9708" max="9708" width="15.42578125" style="476" customWidth="1"/>
    <col min="9709" max="9709" width="17.140625" style="476" customWidth="1"/>
    <col min="9710" max="9710" width="13.28515625" style="476" customWidth="1"/>
    <col min="9711" max="9711" width="21.7109375" style="476" customWidth="1"/>
    <col min="9712" max="9712" width="51.42578125" style="476" customWidth="1"/>
    <col min="9713" max="9713" width="14.85546875" style="476" customWidth="1"/>
    <col min="9714" max="9714" width="16.85546875" style="476" customWidth="1"/>
    <col min="9715" max="9715" width="19.5703125" style="476" customWidth="1"/>
    <col min="9716" max="9716" width="14.42578125" style="476" customWidth="1"/>
    <col min="9717" max="9719" width="17.7109375" style="476" customWidth="1"/>
    <col min="9720" max="9720" width="19.28515625" style="476" customWidth="1"/>
    <col min="9721" max="9721" width="18.5703125" style="476" customWidth="1"/>
    <col min="9722" max="9722" width="19.42578125" style="476" customWidth="1"/>
    <col min="9723" max="9725" width="19.85546875" style="476" customWidth="1"/>
    <col min="9726" max="9726" width="16.5703125" style="476" customWidth="1"/>
    <col min="9727" max="9727" width="13.28515625" style="476" customWidth="1"/>
    <col min="9728" max="9958" width="9" style="476"/>
    <col min="9959" max="9959" width="9.28515625" style="476" customWidth="1"/>
    <col min="9960" max="9960" width="28.140625" style="476" customWidth="1"/>
    <col min="9961" max="9961" width="27.5703125" style="476" customWidth="1"/>
    <col min="9962" max="9962" width="32.140625" style="476" customWidth="1"/>
    <col min="9963" max="9963" width="13.5703125" style="476" customWidth="1"/>
    <col min="9964" max="9964" width="15.42578125" style="476" customWidth="1"/>
    <col min="9965" max="9965" width="17.140625" style="476" customWidth="1"/>
    <col min="9966" max="9966" width="13.28515625" style="476" customWidth="1"/>
    <col min="9967" max="9967" width="21.7109375" style="476" customWidth="1"/>
    <col min="9968" max="9968" width="51.42578125" style="476" customWidth="1"/>
    <col min="9969" max="9969" width="14.85546875" style="476" customWidth="1"/>
    <col min="9970" max="9970" width="16.85546875" style="476" customWidth="1"/>
    <col min="9971" max="9971" width="19.5703125" style="476" customWidth="1"/>
    <col min="9972" max="9972" width="14.42578125" style="476" customWidth="1"/>
    <col min="9973" max="9975" width="17.7109375" style="476" customWidth="1"/>
    <col min="9976" max="9976" width="19.28515625" style="476" customWidth="1"/>
    <col min="9977" max="9977" width="18.5703125" style="476" customWidth="1"/>
    <col min="9978" max="9978" width="19.42578125" style="476" customWidth="1"/>
    <col min="9979" max="9981" width="19.85546875" style="476" customWidth="1"/>
    <col min="9982" max="9982" width="16.5703125" style="476" customWidth="1"/>
    <col min="9983" max="9983" width="13.28515625" style="476" customWidth="1"/>
    <col min="9984" max="10214" width="9" style="476"/>
    <col min="10215" max="10215" width="9.28515625" style="476" customWidth="1"/>
    <col min="10216" max="10216" width="28.140625" style="476" customWidth="1"/>
    <col min="10217" max="10217" width="27.5703125" style="476" customWidth="1"/>
    <col min="10218" max="10218" width="32.140625" style="476" customWidth="1"/>
    <col min="10219" max="10219" width="13.5703125" style="476" customWidth="1"/>
    <col min="10220" max="10220" width="15.42578125" style="476" customWidth="1"/>
    <col min="10221" max="10221" width="17.140625" style="476" customWidth="1"/>
    <col min="10222" max="10222" width="13.28515625" style="476" customWidth="1"/>
    <col min="10223" max="10223" width="21.7109375" style="476" customWidth="1"/>
    <col min="10224" max="10224" width="51.42578125" style="476" customWidth="1"/>
    <col min="10225" max="10225" width="14.85546875" style="476" customWidth="1"/>
    <col min="10226" max="10226" width="16.85546875" style="476" customWidth="1"/>
    <col min="10227" max="10227" width="19.5703125" style="476" customWidth="1"/>
    <col min="10228" max="10228" width="14.42578125" style="476" customWidth="1"/>
    <col min="10229" max="10231" width="17.7109375" style="476" customWidth="1"/>
    <col min="10232" max="10232" width="19.28515625" style="476" customWidth="1"/>
    <col min="10233" max="10233" width="18.5703125" style="476" customWidth="1"/>
    <col min="10234" max="10234" width="19.42578125" style="476" customWidth="1"/>
    <col min="10235" max="10237" width="19.85546875" style="476" customWidth="1"/>
    <col min="10238" max="10238" width="16.5703125" style="476" customWidth="1"/>
    <col min="10239" max="10239" width="13.28515625" style="476" customWidth="1"/>
    <col min="10240" max="10470" width="9" style="476"/>
    <col min="10471" max="10471" width="9.28515625" style="476" customWidth="1"/>
    <col min="10472" max="10472" width="28.140625" style="476" customWidth="1"/>
    <col min="10473" max="10473" width="27.5703125" style="476" customWidth="1"/>
    <col min="10474" max="10474" width="32.140625" style="476" customWidth="1"/>
    <col min="10475" max="10475" width="13.5703125" style="476" customWidth="1"/>
    <col min="10476" max="10476" width="15.42578125" style="476" customWidth="1"/>
    <col min="10477" max="10477" width="17.140625" style="476" customWidth="1"/>
    <col min="10478" max="10478" width="13.28515625" style="476" customWidth="1"/>
    <col min="10479" max="10479" width="21.7109375" style="476" customWidth="1"/>
    <col min="10480" max="10480" width="51.42578125" style="476" customWidth="1"/>
    <col min="10481" max="10481" width="14.85546875" style="476" customWidth="1"/>
    <col min="10482" max="10482" width="16.85546875" style="476" customWidth="1"/>
    <col min="10483" max="10483" width="19.5703125" style="476" customWidth="1"/>
    <col min="10484" max="10484" width="14.42578125" style="476" customWidth="1"/>
    <col min="10485" max="10487" width="17.7109375" style="476" customWidth="1"/>
    <col min="10488" max="10488" width="19.28515625" style="476" customWidth="1"/>
    <col min="10489" max="10489" width="18.5703125" style="476" customWidth="1"/>
    <col min="10490" max="10490" width="19.42578125" style="476" customWidth="1"/>
    <col min="10491" max="10493" width="19.85546875" style="476" customWidth="1"/>
    <col min="10494" max="10494" width="16.5703125" style="476" customWidth="1"/>
    <col min="10495" max="10495" width="13.28515625" style="476" customWidth="1"/>
    <col min="10496" max="10726" width="9" style="476"/>
    <col min="10727" max="10727" width="9.28515625" style="476" customWidth="1"/>
    <col min="10728" max="10728" width="28.140625" style="476" customWidth="1"/>
    <col min="10729" max="10729" width="27.5703125" style="476" customWidth="1"/>
    <col min="10730" max="10730" width="32.140625" style="476" customWidth="1"/>
    <col min="10731" max="10731" width="13.5703125" style="476" customWidth="1"/>
    <col min="10732" max="10732" width="15.42578125" style="476" customWidth="1"/>
    <col min="10733" max="10733" width="17.140625" style="476" customWidth="1"/>
    <col min="10734" max="10734" width="13.28515625" style="476" customWidth="1"/>
    <col min="10735" max="10735" width="21.7109375" style="476" customWidth="1"/>
    <col min="10736" max="10736" width="51.42578125" style="476" customWidth="1"/>
    <col min="10737" max="10737" width="14.85546875" style="476" customWidth="1"/>
    <col min="10738" max="10738" width="16.85546875" style="476" customWidth="1"/>
    <col min="10739" max="10739" width="19.5703125" style="476" customWidth="1"/>
    <col min="10740" max="10740" width="14.42578125" style="476" customWidth="1"/>
    <col min="10741" max="10743" width="17.7109375" style="476" customWidth="1"/>
    <col min="10744" max="10744" width="19.28515625" style="476" customWidth="1"/>
    <col min="10745" max="10745" width="18.5703125" style="476" customWidth="1"/>
    <col min="10746" max="10746" width="19.42578125" style="476" customWidth="1"/>
    <col min="10747" max="10749" width="19.85546875" style="476" customWidth="1"/>
    <col min="10750" max="10750" width="16.5703125" style="476" customWidth="1"/>
    <col min="10751" max="10751" width="13.28515625" style="476" customWidth="1"/>
    <col min="10752" max="10982" width="9" style="476"/>
    <col min="10983" max="10983" width="9.28515625" style="476" customWidth="1"/>
    <col min="10984" max="10984" width="28.140625" style="476" customWidth="1"/>
    <col min="10985" max="10985" width="27.5703125" style="476" customWidth="1"/>
    <col min="10986" max="10986" width="32.140625" style="476" customWidth="1"/>
    <col min="10987" max="10987" width="13.5703125" style="476" customWidth="1"/>
    <col min="10988" max="10988" width="15.42578125" style="476" customWidth="1"/>
    <col min="10989" max="10989" width="17.140625" style="476" customWidth="1"/>
    <col min="10990" max="10990" width="13.28515625" style="476" customWidth="1"/>
    <col min="10991" max="10991" width="21.7109375" style="476" customWidth="1"/>
    <col min="10992" max="10992" width="51.42578125" style="476" customWidth="1"/>
    <col min="10993" max="10993" width="14.85546875" style="476" customWidth="1"/>
    <col min="10994" max="10994" width="16.85546875" style="476" customWidth="1"/>
    <col min="10995" max="10995" width="19.5703125" style="476" customWidth="1"/>
    <col min="10996" max="10996" width="14.42578125" style="476" customWidth="1"/>
    <col min="10997" max="10999" width="17.7109375" style="476" customWidth="1"/>
    <col min="11000" max="11000" width="19.28515625" style="476" customWidth="1"/>
    <col min="11001" max="11001" width="18.5703125" style="476" customWidth="1"/>
    <col min="11002" max="11002" width="19.42578125" style="476" customWidth="1"/>
    <col min="11003" max="11005" width="19.85546875" style="476" customWidth="1"/>
    <col min="11006" max="11006" width="16.5703125" style="476" customWidth="1"/>
    <col min="11007" max="11007" width="13.28515625" style="476" customWidth="1"/>
    <col min="11008" max="11238" width="9" style="476"/>
    <col min="11239" max="11239" width="9.28515625" style="476" customWidth="1"/>
    <col min="11240" max="11240" width="28.140625" style="476" customWidth="1"/>
    <col min="11241" max="11241" width="27.5703125" style="476" customWidth="1"/>
    <col min="11242" max="11242" width="32.140625" style="476" customWidth="1"/>
    <col min="11243" max="11243" width="13.5703125" style="476" customWidth="1"/>
    <col min="11244" max="11244" width="15.42578125" style="476" customWidth="1"/>
    <col min="11245" max="11245" width="17.140625" style="476" customWidth="1"/>
    <col min="11246" max="11246" width="13.28515625" style="476" customWidth="1"/>
    <col min="11247" max="11247" width="21.7109375" style="476" customWidth="1"/>
    <col min="11248" max="11248" width="51.42578125" style="476" customWidth="1"/>
    <col min="11249" max="11249" width="14.85546875" style="476" customWidth="1"/>
    <col min="11250" max="11250" width="16.85546875" style="476" customWidth="1"/>
    <col min="11251" max="11251" width="19.5703125" style="476" customWidth="1"/>
    <col min="11252" max="11252" width="14.42578125" style="476" customWidth="1"/>
    <col min="11253" max="11255" width="17.7109375" style="476" customWidth="1"/>
    <col min="11256" max="11256" width="19.28515625" style="476" customWidth="1"/>
    <col min="11257" max="11257" width="18.5703125" style="476" customWidth="1"/>
    <col min="11258" max="11258" width="19.42578125" style="476" customWidth="1"/>
    <col min="11259" max="11261" width="19.85546875" style="476" customWidth="1"/>
    <col min="11262" max="11262" width="16.5703125" style="476" customWidth="1"/>
    <col min="11263" max="11263" width="13.28515625" style="476" customWidth="1"/>
    <col min="11264" max="11494" width="9" style="476"/>
    <col min="11495" max="11495" width="9.28515625" style="476" customWidth="1"/>
    <col min="11496" max="11496" width="28.140625" style="476" customWidth="1"/>
    <col min="11497" max="11497" width="27.5703125" style="476" customWidth="1"/>
    <col min="11498" max="11498" width="32.140625" style="476" customWidth="1"/>
    <col min="11499" max="11499" width="13.5703125" style="476" customWidth="1"/>
    <col min="11500" max="11500" width="15.42578125" style="476" customWidth="1"/>
    <col min="11501" max="11501" width="17.140625" style="476" customWidth="1"/>
    <col min="11502" max="11502" width="13.28515625" style="476" customWidth="1"/>
    <col min="11503" max="11503" width="21.7109375" style="476" customWidth="1"/>
    <col min="11504" max="11504" width="51.42578125" style="476" customWidth="1"/>
    <col min="11505" max="11505" width="14.85546875" style="476" customWidth="1"/>
    <col min="11506" max="11506" width="16.85546875" style="476" customWidth="1"/>
    <col min="11507" max="11507" width="19.5703125" style="476" customWidth="1"/>
    <col min="11508" max="11508" width="14.42578125" style="476" customWidth="1"/>
    <col min="11509" max="11511" width="17.7109375" style="476" customWidth="1"/>
    <col min="11512" max="11512" width="19.28515625" style="476" customWidth="1"/>
    <col min="11513" max="11513" width="18.5703125" style="476" customWidth="1"/>
    <col min="11514" max="11514" width="19.42578125" style="476" customWidth="1"/>
    <col min="11515" max="11517" width="19.85546875" style="476" customWidth="1"/>
    <col min="11518" max="11518" width="16.5703125" style="476" customWidth="1"/>
    <col min="11519" max="11519" width="13.28515625" style="476" customWidth="1"/>
    <col min="11520" max="11750" width="9" style="476"/>
    <col min="11751" max="11751" width="9.28515625" style="476" customWidth="1"/>
    <col min="11752" max="11752" width="28.140625" style="476" customWidth="1"/>
    <col min="11753" max="11753" width="27.5703125" style="476" customWidth="1"/>
    <col min="11754" max="11754" width="32.140625" style="476" customWidth="1"/>
    <col min="11755" max="11755" width="13.5703125" style="476" customWidth="1"/>
    <col min="11756" max="11756" width="15.42578125" style="476" customWidth="1"/>
    <col min="11757" max="11757" width="17.140625" style="476" customWidth="1"/>
    <col min="11758" max="11758" width="13.28515625" style="476" customWidth="1"/>
    <col min="11759" max="11759" width="21.7109375" style="476" customWidth="1"/>
    <col min="11760" max="11760" width="51.42578125" style="476" customWidth="1"/>
    <col min="11761" max="11761" width="14.85546875" style="476" customWidth="1"/>
    <col min="11762" max="11762" width="16.85546875" style="476" customWidth="1"/>
    <col min="11763" max="11763" width="19.5703125" style="476" customWidth="1"/>
    <col min="11764" max="11764" width="14.42578125" style="476" customWidth="1"/>
    <col min="11765" max="11767" width="17.7109375" style="476" customWidth="1"/>
    <col min="11768" max="11768" width="19.28515625" style="476" customWidth="1"/>
    <col min="11769" max="11769" width="18.5703125" style="476" customWidth="1"/>
    <col min="11770" max="11770" width="19.42578125" style="476" customWidth="1"/>
    <col min="11771" max="11773" width="19.85546875" style="476" customWidth="1"/>
    <col min="11774" max="11774" width="16.5703125" style="476" customWidth="1"/>
    <col min="11775" max="11775" width="13.28515625" style="476" customWidth="1"/>
    <col min="11776" max="12006" width="9" style="476"/>
    <col min="12007" max="12007" width="9.28515625" style="476" customWidth="1"/>
    <col min="12008" max="12008" width="28.140625" style="476" customWidth="1"/>
    <col min="12009" max="12009" width="27.5703125" style="476" customWidth="1"/>
    <col min="12010" max="12010" width="32.140625" style="476" customWidth="1"/>
    <col min="12011" max="12011" width="13.5703125" style="476" customWidth="1"/>
    <col min="12012" max="12012" width="15.42578125" style="476" customWidth="1"/>
    <col min="12013" max="12013" width="17.140625" style="476" customWidth="1"/>
    <col min="12014" max="12014" width="13.28515625" style="476" customWidth="1"/>
    <col min="12015" max="12015" width="21.7109375" style="476" customWidth="1"/>
    <col min="12016" max="12016" width="51.42578125" style="476" customWidth="1"/>
    <col min="12017" max="12017" width="14.85546875" style="476" customWidth="1"/>
    <col min="12018" max="12018" width="16.85546875" style="476" customWidth="1"/>
    <col min="12019" max="12019" width="19.5703125" style="476" customWidth="1"/>
    <col min="12020" max="12020" width="14.42578125" style="476" customWidth="1"/>
    <col min="12021" max="12023" width="17.7109375" style="476" customWidth="1"/>
    <col min="12024" max="12024" width="19.28515625" style="476" customWidth="1"/>
    <col min="12025" max="12025" width="18.5703125" style="476" customWidth="1"/>
    <col min="12026" max="12026" width="19.42578125" style="476" customWidth="1"/>
    <col min="12027" max="12029" width="19.85546875" style="476" customWidth="1"/>
    <col min="12030" max="12030" width="16.5703125" style="476" customWidth="1"/>
    <col min="12031" max="12031" width="13.28515625" style="476" customWidth="1"/>
    <col min="12032" max="12262" width="9" style="476"/>
    <col min="12263" max="12263" width="9.28515625" style="476" customWidth="1"/>
    <col min="12264" max="12264" width="28.140625" style="476" customWidth="1"/>
    <col min="12265" max="12265" width="27.5703125" style="476" customWidth="1"/>
    <col min="12266" max="12266" width="32.140625" style="476" customWidth="1"/>
    <col min="12267" max="12267" width="13.5703125" style="476" customWidth="1"/>
    <col min="12268" max="12268" width="15.42578125" style="476" customWidth="1"/>
    <col min="12269" max="12269" width="17.140625" style="476" customWidth="1"/>
    <col min="12270" max="12270" width="13.28515625" style="476" customWidth="1"/>
    <col min="12271" max="12271" width="21.7109375" style="476" customWidth="1"/>
    <col min="12272" max="12272" width="51.42578125" style="476" customWidth="1"/>
    <col min="12273" max="12273" width="14.85546875" style="476" customWidth="1"/>
    <col min="12274" max="12274" width="16.85546875" style="476" customWidth="1"/>
    <col min="12275" max="12275" width="19.5703125" style="476" customWidth="1"/>
    <col min="12276" max="12276" width="14.42578125" style="476" customWidth="1"/>
    <col min="12277" max="12279" width="17.7109375" style="476" customWidth="1"/>
    <col min="12280" max="12280" width="19.28515625" style="476" customWidth="1"/>
    <col min="12281" max="12281" width="18.5703125" style="476" customWidth="1"/>
    <col min="12282" max="12282" width="19.42578125" style="476" customWidth="1"/>
    <col min="12283" max="12285" width="19.85546875" style="476" customWidth="1"/>
    <col min="12286" max="12286" width="16.5703125" style="476" customWidth="1"/>
    <col min="12287" max="12287" width="13.28515625" style="476" customWidth="1"/>
    <col min="12288" max="12518" width="9" style="476"/>
    <col min="12519" max="12519" width="9.28515625" style="476" customWidth="1"/>
    <col min="12520" max="12520" width="28.140625" style="476" customWidth="1"/>
    <col min="12521" max="12521" width="27.5703125" style="476" customWidth="1"/>
    <col min="12522" max="12522" width="32.140625" style="476" customWidth="1"/>
    <col min="12523" max="12523" width="13.5703125" style="476" customWidth="1"/>
    <col min="12524" max="12524" width="15.42578125" style="476" customWidth="1"/>
    <col min="12525" max="12525" width="17.140625" style="476" customWidth="1"/>
    <col min="12526" max="12526" width="13.28515625" style="476" customWidth="1"/>
    <col min="12527" max="12527" width="21.7109375" style="476" customWidth="1"/>
    <col min="12528" max="12528" width="51.42578125" style="476" customWidth="1"/>
    <col min="12529" max="12529" width="14.85546875" style="476" customWidth="1"/>
    <col min="12530" max="12530" width="16.85546875" style="476" customWidth="1"/>
    <col min="12531" max="12531" width="19.5703125" style="476" customWidth="1"/>
    <col min="12532" max="12532" width="14.42578125" style="476" customWidth="1"/>
    <col min="12533" max="12535" width="17.7109375" style="476" customWidth="1"/>
    <col min="12536" max="12536" width="19.28515625" style="476" customWidth="1"/>
    <col min="12537" max="12537" width="18.5703125" style="476" customWidth="1"/>
    <col min="12538" max="12538" width="19.42578125" style="476" customWidth="1"/>
    <col min="12539" max="12541" width="19.85546875" style="476" customWidth="1"/>
    <col min="12542" max="12542" width="16.5703125" style="476" customWidth="1"/>
    <col min="12543" max="12543" width="13.28515625" style="476" customWidth="1"/>
    <col min="12544" max="12774" width="9" style="476"/>
    <col min="12775" max="12775" width="9.28515625" style="476" customWidth="1"/>
    <col min="12776" max="12776" width="28.140625" style="476" customWidth="1"/>
    <col min="12777" max="12777" width="27.5703125" style="476" customWidth="1"/>
    <col min="12778" max="12778" width="32.140625" style="476" customWidth="1"/>
    <col min="12779" max="12779" width="13.5703125" style="476" customWidth="1"/>
    <col min="12780" max="12780" width="15.42578125" style="476" customWidth="1"/>
    <col min="12781" max="12781" width="17.140625" style="476" customWidth="1"/>
    <col min="12782" max="12782" width="13.28515625" style="476" customWidth="1"/>
    <col min="12783" max="12783" width="21.7109375" style="476" customWidth="1"/>
    <col min="12784" max="12784" width="51.42578125" style="476" customWidth="1"/>
    <col min="12785" max="12785" width="14.85546875" style="476" customWidth="1"/>
    <col min="12786" max="12786" width="16.85546875" style="476" customWidth="1"/>
    <col min="12787" max="12787" width="19.5703125" style="476" customWidth="1"/>
    <col min="12788" max="12788" width="14.42578125" style="476" customWidth="1"/>
    <col min="12789" max="12791" width="17.7109375" style="476" customWidth="1"/>
    <col min="12792" max="12792" width="19.28515625" style="476" customWidth="1"/>
    <col min="12793" max="12793" width="18.5703125" style="476" customWidth="1"/>
    <col min="12794" max="12794" width="19.42578125" style="476" customWidth="1"/>
    <col min="12795" max="12797" width="19.85546875" style="476" customWidth="1"/>
    <col min="12798" max="12798" width="16.5703125" style="476" customWidth="1"/>
    <col min="12799" max="12799" width="13.28515625" style="476" customWidth="1"/>
    <col min="12800" max="13030" width="9" style="476"/>
    <col min="13031" max="13031" width="9.28515625" style="476" customWidth="1"/>
    <col min="13032" max="13032" width="28.140625" style="476" customWidth="1"/>
    <col min="13033" max="13033" width="27.5703125" style="476" customWidth="1"/>
    <col min="13034" max="13034" width="32.140625" style="476" customWidth="1"/>
    <col min="13035" max="13035" width="13.5703125" style="476" customWidth="1"/>
    <col min="13036" max="13036" width="15.42578125" style="476" customWidth="1"/>
    <col min="13037" max="13037" width="17.140625" style="476" customWidth="1"/>
    <col min="13038" max="13038" width="13.28515625" style="476" customWidth="1"/>
    <col min="13039" max="13039" width="21.7109375" style="476" customWidth="1"/>
    <col min="13040" max="13040" width="51.42578125" style="476" customWidth="1"/>
    <col min="13041" max="13041" width="14.85546875" style="476" customWidth="1"/>
    <col min="13042" max="13042" width="16.85546875" style="476" customWidth="1"/>
    <col min="13043" max="13043" width="19.5703125" style="476" customWidth="1"/>
    <col min="13044" max="13044" width="14.42578125" style="476" customWidth="1"/>
    <col min="13045" max="13047" width="17.7109375" style="476" customWidth="1"/>
    <col min="13048" max="13048" width="19.28515625" style="476" customWidth="1"/>
    <col min="13049" max="13049" width="18.5703125" style="476" customWidth="1"/>
    <col min="13050" max="13050" width="19.42578125" style="476" customWidth="1"/>
    <col min="13051" max="13053" width="19.85546875" style="476" customWidth="1"/>
    <col min="13054" max="13054" width="16.5703125" style="476" customWidth="1"/>
    <col min="13055" max="13055" width="13.28515625" style="476" customWidth="1"/>
    <col min="13056" max="13286" width="9" style="476"/>
    <col min="13287" max="13287" width="9.28515625" style="476" customWidth="1"/>
    <col min="13288" max="13288" width="28.140625" style="476" customWidth="1"/>
    <col min="13289" max="13289" width="27.5703125" style="476" customWidth="1"/>
    <col min="13290" max="13290" width="32.140625" style="476" customWidth="1"/>
    <col min="13291" max="13291" width="13.5703125" style="476" customWidth="1"/>
    <col min="13292" max="13292" width="15.42578125" style="476" customWidth="1"/>
    <col min="13293" max="13293" width="17.140625" style="476" customWidth="1"/>
    <col min="13294" max="13294" width="13.28515625" style="476" customWidth="1"/>
    <col min="13295" max="13295" width="21.7109375" style="476" customWidth="1"/>
    <col min="13296" max="13296" width="51.42578125" style="476" customWidth="1"/>
    <col min="13297" max="13297" width="14.85546875" style="476" customWidth="1"/>
    <col min="13298" max="13298" width="16.85546875" style="476" customWidth="1"/>
    <col min="13299" max="13299" width="19.5703125" style="476" customWidth="1"/>
    <col min="13300" max="13300" width="14.42578125" style="476" customWidth="1"/>
    <col min="13301" max="13303" width="17.7109375" style="476" customWidth="1"/>
    <col min="13304" max="13304" width="19.28515625" style="476" customWidth="1"/>
    <col min="13305" max="13305" width="18.5703125" style="476" customWidth="1"/>
    <col min="13306" max="13306" width="19.42578125" style="476" customWidth="1"/>
    <col min="13307" max="13309" width="19.85546875" style="476" customWidth="1"/>
    <col min="13310" max="13310" width="16.5703125" style="476" customWidth="1"/>
    <col min="13311" max="13311" width="13.28515625" style="476" customWidth="1"/>
    <col min="13312" max="13542" width="9" style="476"/>
    <col min="13543" max="13543" width="9.28515625" style="476" customWidth="1"/>
    <col min="13544" max="13544" width="28.140625" style="476" customWidth="1"/>
    <col min="13545" max="13545" width="27.5703125" style="476" customWidth="1"/>
    <col min="13546" max="13546" width="32.140625" style="476" customWidth="1"/>
    <col min="13547" max="13547" width="13.5703125" style="476" customWidth="1"/>
    <col min="13548" max="13548" width="15.42578125" style="476" customWidth="1"/>
    <col min="13549" max="13549" width="17.140625" style="476" customWidth="1"/>
    <col min="13550" max="13550" width="13.28515625" style="476" customWidth="1"/>
    <col min="13551" max="13551" width="21.7109375" style="476" customWidth="1"/>
    <col min="13552" max="13552" width="51.42578125" style="476" customWidth="1"/>
    <col min="13553" max="13553" width="14.85546875" style="476" customWidth="1"/>
    <col min="13554" max="13554" width="16.85546875" style="476" customWidth="1"/>
    <col min="13555" max="13555" width="19.5703125" style="476" customWidth="1"/>
    <col min="13556" max="13556" width="14.42578125" style="476" customWidth="1"/>
    <col min="13557" max="13559" width="17.7109375" style="476" customWidth="1"/>
    <col min="13560" max="13560" width="19.28515625" style="476" customWidth="1"/>
    <col min="13561" max="13561" width="18.5703125" style="476" customWidth="1"/>
    <col min="13562" max="13562" width="19.42578125" style="476" customWidth="1"/>
    <col min="13563" max="13565" width="19.85546875" style="476" customWidth="1"/>
    <col min="13566" max="13566" width="16.5703125" style="476" customWidth="1"/>
    <col min="13567" max="13567" width="13.28515625" style="476" customWidth="1"/>
    <col min="13568" max="13798" width="9" style="476"/>
    <col min="13799" max="13799" width="9.28515625" style="476" customWidth="1"/>
    <col min="13800" max="13800" width="28.140625" style="476" customWidth="1"/>
    <col min="13801" max="13801" width="27.5703125" style="476" customWidth="1"/>
    <col min="13802" max="13802" width="32.140625" style="476" customWidth="1"/>
    <col min="13803" max="13803" width="13.5703125" style="476" customWidth="1"/>
    <col min="13804" max="13804" width="15.42578125" style="476" customWidth="1"/>
    <col min="13805" max="13805" width="17.140625" style="476" customWidth="1"/>
    <col min="13806" max="13806" width="13.28515625" style="476" customWidth="1"/>
    <col min="13807" max="13807" width="21.7109375" style="476" customWidth="1"/>
    <col min="13808" max="13808" width="51.42578125" style="476" customWidth="1"/>
    <col min="13809" max="13809" width="14.85546875" style="476" customWidth="1"/>
    <col min="13810" max="13810" width="16.85546875" style="476" customWidth="1"/>
    <col min="13811" max="13811" width="19.5703125" style="476" customWidth="1"/>
    <col min="13812" max="13812" width="14.42578125" style="476" customWidth="1"/>
    <col min="13813" max="13815" width="17.7109375" style="476" customWidth="1"/>
    <col min="13816" max="13816" width="19.28515625" style="476" customWidth="1"/>
    <col min="13817" max="13817" width="18.5703125" style="476" customWidth="1"/>
    <col min="13818" max="13818" width="19.42578125" style="476" customWidth="1"/>
    <col min="13819" max="13821" width="19.85546875" style="476" customWidth="1"/>
    <col min="13822" max="13822" width="16.5703125" style="476" customWidth="1"/>
    <col min="13823" max="13823" width="13.28515625" style="476" customWidth="1"/>
    <col min="13824" max="14054" width="9" style="476"/>
    <col min="14055" max="14055" width="9.28515625" style="476" customWidth="1"/>
    <col min="14056" max="14056" width="28.140625" style="476" customWidth="1"/>
    <col min="14057" max="14057" width="27.5703125" style="476" customWidth="1"/>
    <col min="14058" max="14058" width="32.140625" style="476" customWidth="1"/>
    <col min="14059" max="14059" width="13.5703125" style="476" customWidth="1"/>
    <col min="14060" max="14060" width="15.42578125" style="476" customWidth="1"/>
    <col min="14061" max="14061" width="17.140625" style="476" customWidth="1"/>
    <col min="14062" max="14062" width="13.28515625" style="476" customWidth="1"/>
    <col min="14063" max="14063" width="21.7109375" style="476" customWidth="1"/>
    <col min="14064" max="14064" width="51.42578125" style="476" customWidth="1"/>
    <col min="14065" max="14065" width="14.85546875" style="476" customWidth="1"/>
    <col min="14066" max="14066" width="16.85546875" style="476" customWidth="1"/>
    <col min="14067" max="14067" width="19.5703125" style="476" customWidth="1"/>
    <col min="14068" max="14068" width="14.42578125" style="476" customWidth="1"/>
    <col min="14069" max="14071" width="17.7109375" style="476" customWidth="1"/>
    <col min="14072" max="14072" width="19.28515625" style="476" customWidth="1"/>
    <col min="14073" max="14073" width="18.5703125" style="476" customWidth="1"/>
    <col min="14074" max="14074" width="19.42578125" style="476" customWidth="1"/>
    <col min="14075" max="14077" width="19.85546875" style="476" customWidth="1"/>
    <col min="14078" max="14078" width="16.5703125" style="476" customWidth="1"/>
    <col min="14079" max="14079" width="13.28515625" style="476" customWidth="1"/>
    <col min="14080" max="14310" width="9" style="476"/>
    <col min="14311" max="14311" width="9.28515625" style="476" customWidth="1"/>
    <col min="14312" max="14312" width="28.140625" style="476" customWidth="1"/>
    <col min="14313" max="14313" width="27.5703125" style="476" customWidth="1"/>
    <col min="14314" max="14314" width="32.140625" style="476" customWidth="1"/>
    <col min="14315" max="14315" width="13.5703125" style="476" customWidth="1"/>
    <col min="14316" max="14316" width="15.42578125" style="476" customWidth="1"/>
    <col min="14317" max="14317" width="17.140625" style="476" customWidth="1"/>
    <col min="14318" max="14318" width="13.28515625" style="476" customWidth="1"/>
    <col min="14319" max="14319" width="21.7109375" style="476" customWidth="1"/>
    <col min="14320" max="14320" width="51.42578125" style="476" customWidth="1"/>
    <col min="14321" max="14321" width="14.85546875" style="476" customWidth="1"/>
    <col min="14322" max="14322" width="16.85546875" style="476" customWidth="1"/>
    <col min="14323" max="14323" width="19.5703125" style="476" customWidth="1"/>
    <col min="14324" max="14324" width="14.42578125" style="476" customWidth="1"/>
    <col min="14325" max="14327" width="17.7109375" style="476" customWidth="1"/>
    <col min="14328" max="14328" width="19.28515625" style="476" customWidth="1"/>
    <col min="14329" max="14329" width="18.5703125" style="476" customWidth="1"/>
    <col min="14330" max="14330" width="19.42578125" style="476" customWidth="1"/>
    <col min="14331" max="14333" width="19.85546875" style="476" customWidth="1"/>
    <col min="14334" max="14334" width="16.5703125" style="476" customWidth="1"/>
    <col min="14335" max="14335" width="13.28515625" style="476" customWidth="1"/>
    <col min="14336" max="14566" width="9" style="476"/>
    <col min="14567" max="14567" width="9.28515625" style="476" customWidth="1"/>
    <col min="14568" max="14568" width="28.140625" style="476" customWidth="1"/>
    <col min="14569" max="14569" width="27.5703125" style="476" customWidth="1"/>
    <col min="14570" max="14570" width="32.140625" style="476" customWidth="1"/>
    <col min="14571" max="14571" width="13.5703125" style="476" customWidth="1"/>
    <col min="14572" max="14572" width="15.42578125" style="476" customWidth="1"/>
    <col min="14573" max="14573" width="17.140625" style="476" customWidth="1"/>
    <col min="14574" max="14574" width="13.28515625" style="476" customWidth="1"/>
    <col min="14575" max="14575" width="21.7109375" style="476" customWidth="1"/>
    <col min="14576" max="14576" width="51.42578125" style="476" customWidth="1"/>
    <col min="14577" max="14577" width="14.85546875" style="476" customWidth="1"/>
    <col min="14578" max="14578" width="16.85546875" style="476" customWidth="1"/>
    <col min="14579" max="14579" width="19.5703125" style="476" customWidth="1"/>
    <col min="14580" max="14580" width="14.42578125" style="476" customWidth="1"/>
    <col min="14581" max="14583" width="17.7109375" style="476" customWidth="1"/>
    <col min="14584" max="14584" width="19.28515625" style="476" customWidth="1"/>
    <col min="14585" max="14585" width="18.5703125" style="476" customWidth="1"/>
    <col min="14586" max="14586" width="19.42578125" style="476" customWidth="1"/>
    <col min="14587" max="14589" width="19.85546875" style="476" customWidth="1"/>
    <col min="14590" max="14590" width="16.5703125" style="476" customWidth="1"/>
    <col min="14591" max="14591" width="13.28515625" style="476" customWidth="1"/>
    <col min="14592" max="14822" width="9" style="476"/>
    <col min="14823" max="14823" width="9.28515625" style="476" customWidth="1"/>
    <col min="14824" max="14824" width="28.140625" style="476" customWidth="1"/>
    <col min="14825" max="14825" width="27.5703125" style="476" customWidth="1"/>
    <col min="14826" max="14826" width="32.140625" style="476" customWidth="1"/>
    <col min="14827" max="14827" width="13.5703125" style="476" customWidth="1"/>
    <col min="14828" max="14828" width="15.42578125" style="476" customWidth="1"/>
    <col min="14829" max="14829" width="17.140625" style="476" customWidth="1"/>
    <col min="14830" max="14830" width="13.28515625" style="476" customWidth="1"/>
    <col min="14831" max="14831" width="21.7109375" style="476" customWidth="1"/>
    <col min="14832" max="14832" width="51.42578125" style="476" customWidth="1"/>
    <col min="14833" max="14833" width="14.85546875" style="476" customWidth="1"/>
    <col min="14834" max="14834" width="16.85546875" style="476" customWidth="1"/>
    <col min="14835" max="14835" width="19.5703125" style="476" customWidth="1"/>
    <col min="14836" max="14836" width="14.42578125" style="476" customWidth="1"/>
    <col min="14837" max="14839" width="17.7109375" style="476" customWidth="1"/>
    <col min="14840" max="14840" width="19.28515625" style="476" customWidth="1"/>
    <col min="14841" max="14841" width="18.5703125" style="476" customWidth="1"/>
    <col min="14842" max="14842" width="19.42578125" style="476" customWidth="1"/>
    <col min="14843" max="14845" width="19.85546875" style="476" customWidth="1"/>
    <col min="14846" max="14846" width="16.5703125" style="476" customWidth="1"/>
    <col min="14847" max="14847" width="13.28515625" style="476" customWidth="1"/>
    <col min="14848" max="15078" width="9" style="476"/>
    <col min="15079" max="15079" width="9.28515625" style="476" customWidth="1"/>
    <col min="15080" max="15080" width="28.140625" style="476" customWidth="1"/>
    <col min="15081" max="15081" width="27.5703125" style="476" customWidth="1"/>
    <col min="15082" max="15082" width="32.140625" style="476" customWidth="1"/>
    <col min="15083" max="15083" width="13.5703125" style="476" customWidth="1"/>
    <col min="15084" max="15084" width="15.42578125" style="476" customWidth="1"/>
    <col min="15085" max="15085" width="17.140625" style="476" customWidth="1"/>
    <col min="15086" max="15086" width="13.28515625" style="476" customWidth="1"/>
    <col min="15087" max="15087" width="21.7109375" style="476" customWidth="1"/>
    <col min="15088" max="15088" width="51.42578125" style="476" customWidth="1"/>
    <col min="15089" max="15089" width="14.85546875" style="476" customWidth="1"/>
    <col min="15090" max="15090" width="16.85546875" style="476" customWidth="1"/>
    <col min="15091" max="15091" width="19.5703125" style="476" customWidth="1"/>
    <col min="15092" max="15092" width="14.42578125" style="476" customWidth="1"/>
    <col min="15093" max="15095" width="17.7109375" style="476" customWidth="1"/>
    <col min="15096" max="15096" width="19.28515625" style="476" customWidth="1"/>
    <col min="15097" max="15097" width="18.5703125" style="476" customWidth="1"/>
    <col min="15098" max="15098" width="19.42578125" style="476" customWidth="1"/>
    <col min="15099" max="15101" width="19.85546875" style="476" customWidth="1"/>
    <col min="15102" max="15102" width="16.5703125" style="476" customWidth="1"/>
    <col min="15103" max="15103" width="13.28515625" style="476" customWidth="1"/>
    <col min="15104" max="15334" width="9" style="476"/>
    <col min="15335" max="15335" width="9.28515625" style="476" customWidth="1"/>
    <col min="15336" max="15336" width="28.140625" style="476" customWidth="1"/>
    <col min="15337" max="15337" width="27.5703125" style="476" customWidth="1"/>
    <col min="15338" max="15338" width="32.140625" style="476" customWidth="1"/>
    <col min="15339" max="15339" width="13.5703125" style="476" customWidth="1"/>
    <col min="15340" max="15340" width="15.42578125" style="476" customWidth="1"/>
    <col min="15341" max="15341" width="17.140625" style="476" customWidth="1"/>
    <col min="15342" max="15342" width="13.28515625" style="476" customWidth="1"/>
    <col min="15343" max="15343" width="21.7109375" style="476" customWidth="1"/>
    <col min="15344" max="15344" width="51.42578125" style="476" customWidth="1"/>
    <col min="15345" max="15345" width="14.85546875" style="476" customWidth="1"/>
    <col min="15346" max="15346" width="16.85546875" style="476" customWidth="1"/>
    <col min="15347" max="15347" width="19.5703125" style="476" customWidth="1"/>
    <col min="15348" max="15348" width="14.42578125" style="476" customWidth="1"/>
    <col min="15349" max="15351" width="17.7109375" style="476" customWidth="1"/>
    <col min="15352" max="15352" width="19.28515625" style="476" customWidth="1"/>
    <col min="15353" max="15353" width="18.5703125" style="476" customWidth="1"/>
    <col min="15354" max="15354" width="19.42578125" style="476" customWidth="1"/>
    <col min="15355" max="15357" width="19.85546875" style="476" customWidth="1"/>
    <col min="15358" max="15358" width="16.5703125" style="476" customWidth="1"/>
    <col min="15359" max="15359" width="13.28515625" style="476" customWidth="1"/>
    <col min="15360" max="15590" width="9" style="476"/>
    <col min="15591" max="15591" width="9.28515625" style="476" customWidth="1"/>
    <col min="15592" max="15592" width="28.140625" style="476" customWidth="1"/>
    <col min="15593" max="15593" width="27.5703125" style="476" customWidth="1"/>
    <col min="15594" max="15594" width="32.140625" style="476" customWidth="1"/>
    <col min="15595" max="15595" width="13.5703125" style="476" customWidth="1"/>
    <col min="15596" max="15596" width="15.42578125" style="476" customWidth="1"/>
    <col min="15597" max="15597" width="17.140625" style="476" customWidth="1"/>
    <col min="15598" max="15598" width="13.28515625" style="476" customWidth="1"/>
    <col min="15599" max="15599" width="21.7109375" style="476" customWidth="1"/>
    <col min="15600" max="15600" width="51.42578125" style="476" customWidth="1"/>
    <col min="15601" max="15601" width="14.85546875" style="476" customWidth="1"/>
    <col min="15602" max="15602" width="16.85546875" style="476" customWidth="1"/>
    <col min="15603" max="15603" width="19.5703125" style="476" customWidth="1"/>
    <col min="15604" max="15604" width="14.42578125" style="476" customWidth="1"/>
    <col min="15605" max="15607" width="17.7109375" style="476" customWidth="1"/>
    <col min="15608" max="15608" width="19.28515625" style="476" customWidth="1"/>
    <col min="15609" max="15609" width="18.5703125" style="476" customWidth="1"/>
    <col min="15610" max="15610" width="19.42578125" style="476" customWidth="1"/>
    <col min="15611" max="15613" width="19.85546875" style="476" customWidth="1"/>
    <col min="15614" max="15614" width="16.5703125" style="476" customWidth="1"/>
    <col min="15615" max="15615" width="13.28515625" style="476" customWidth="1"/>
    <col min="15616" max="15846" width="9" style="476"/>
    <col min="15847" max="15847" width="9.28515625" style="476" customWidth="1"/>
    <col min="15848" max="15848" width="28.140625" style="476" customWidth="1"/>
    <col min="15849" max="15849" width="27.5703125" style="476" customWidth="1"/>
    <col min="15850" max="15850" width="32.140625" style="476" customWidth="1"/>
    <col min="15851" max="15851" width="13.5703125" style="476" customWidth="1"/>
    <col min="15852" max="15852" width="15.42578125" style="476" customWidth="1"/>
    <col min="15853" max="15853" width="17.140625" style="476" customWidth="1"/>
    <col min="15854" max="15854" width="13.28515625" style="476" customWidth="1"/>
    <col min="15855" max="15855" width="21.7109375" style="476" customWidth="1"/>
    <col min="15856" max="15856" width="51.42578125" style="476" customWidth="1"/>
    <col min="15857" max="15857" width="14.85546875" style="476" customWidth="1"/>
    <col min="15858" max="15858" width="16.85546875" style="476" customWidth="1"/>
    <col min="15859" max="15859" width="19.5703125" style="476" customWidth="1"/>
    <col min="15860" max="15860" width="14.42578125" style="476" customWidth="1"/>
    <col min="15861" max="15863" width="17.7109375" style="476" customWidth="1"/>
    <col min="15864" max="15864" width="19.28515625" style="476" customWidth="1"/>
    <col min="15865" max="15865" width="18.5703125" style="476" customWidth="1"/>
    <col min="15866" max="15866" width="19.42578125" style="476" customWidth="1"/>
    <col min="15867" max="15869" width="19.85546875" style="476" customWidth="1"/>
    <col min="15870" max="15870" width="16.5703125" style="476" customWidth="1"/>
    <col min="15871" max="15871" width="13.28515625" style="476" customWidth="1"/>
    <col min="15872" max="16102" width="9" style="476"/>
    <col min="16103" max="16103" width="9.28515625" style="476" customWidth="1"/>
    <col min="16104" max="16104" width="28.140625" style="476" customWidth="1"/>
    <col min="16105" max="16105" width="27.5703125" style="476" customWidth="1"/>
    <col min="16106" max="16106" width="32.140625" style="476" customWidth="1"/>
    <col min="16107" max="16107" width="13.5703125" style="476" customWidth="1"/>
    <col min="16108" max="16108" width="15.42578125" style="476" customWidth="1"/>
    <col min="16109" max="16109" width="17.140625" style="476" customWidth="1"/>
    <col min="16110" max="16110" width="13.28515625" style="476" customWidth="1"/>
    <col min="16111" max="16111" width="21.7109375" style="476" customWidth="1"/>
    <col min="16112" max="16112" width="51.42578125" style="476" customWidth="1"/>
    <col min="16113" max="16113" width="14.85546875" style="476" customWidth="1"/>
    <col min="16114" max="16114" width="16.85546875" style="476" customWidth="1"/>
    <col min="16115" max="16115" width="19.5703125" style="476" customWidth="1"/>
    <col min="16116" max="16116" width="14.42578125" style="476" customWidth="1"/>
    <col min="16117" max="16119" width="17.7109375" style="476" customWidth="1"/>
    <col min="16120" max="16120" width="19.28515625" style="476" customWidth="1"/>
    <col min="16121" max="16121" width="18.5703125" style="476" customWidth="1"/>
    <col min="16122" max="16122" width="19.42578125" style="476" customWidth="1"/>
    <col min="16123" max="16125" width="19.85546875" style="476" customWidth="1"/>
    <col min="16126" max="16126" width="16.5703125" style="476" customWidth="1"/>
    <col min="16127" max="16127" width="13.28515625" style="476" customWidth="1"/>
    <col min="16128" max="16384" width="9" style="476"/>
  </cols>
  <sheetData>
    <row r="1" spans="1:32" s="472" customFormat="1">
      <c r="A1" s="468"/>
      <c r="B1" s="469"/>
      <c r="C1" s="469"/>
      <c r="D1" s="469"/>
      <c r="E1" s="470"/>
      <c r="F1" s="470"/>
      <c r="G1" s="468"/>
      <c r="H1" s="468"/>
      <c r="I1" s="471"/>
      <c r="J1" s="468"/>
      <c r="K1" s="468"/>
      <c r="L1" s="468"/>
      <c r="N1" s="468"/>
      <c r="O1" s="537"/>
      <c r="P1" s="537"/>
      <c r="Q1" s="468"/>
      <c r="R1" s="139"/>
      <c r="S1" s="139"/>
      <c r="T1" s="139"/>
    </row>
    <row r="2" spans="1:32" s="472" customFormat="1" ht="20.25" customHeight="1">
      <c r="A2" s="538" t="s">
        <v>87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430"/>
      <c r="R2" s="515" t="s">
        <v>1065</v>
      </c>
      <c r="S2" s="516"/>
      <c r="T2" s="516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1:32" s="472" customFormat="1" ht="34.5" customHeight="1">
      <c r="A3" s="539" t="s">
        <v>1064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430"/>
      <c r="R3" s="17" t="s">
        <v>12</v>
      </c>
      <c r="S3" s="17">
        <v>16.100000000000001</v>
      </c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</row>
    <row r="4" spans="1:32" s="139" customFormat="1" ht="30" customHeight="1">
      <c r="A4" s="540" t="s">
        <v>86</v>
      </c>
      <c r="B4" s="542" t="s">
        <v>85</v>
      </c>
      <c r="C4" s="543"/>
      <c r="D4" s="544"/>
      <c r="E4" s="542" t="s">
        <v>126</v>
      </c>
      <c r="F4" s="543"/>
      <c r="G4" s="543"/>
      <c r="H4" s="543"/>
      <c r="I4" s="543"/>
      <c r="J4" s="543"/>
      <c r="K4" s="543"/>
      <c r="L4" s="543"/>
      <c r="M4" s="543"/>
      <c r="N4" s="543"/>
      <c r="O4" s="544"/>
      <c r="P4" s="545" t="s">
        <v>127</v>
      </c>
      <c r="Q4" s="501"/>
      <c r="R4" s="18" t="s">
        <v>8</v>
      </c>
      <c r="S4" s="20">
        <v>18.944900000000001</v>
      </c>
    </row>
    <row r="5" spans="1:32" s="139" customFormat="1" ht="115.5" customHeight="1">
      <c r="A5" s="541"/>
      <c r="B5" s="140" t="s">
        <v>88</v>
      </c>
      <c r="C5" s="141" t="s">
        <v>89</v>
      </c>
      <c r="D5" s="141" t="s">
        <v>90</v>
      </c>
      <c r="E5" s="141" t="s">
        <v>91</v>
      </c>
      <c r="F5" s="141" t="s">
        <v>92</v>
      </c>
      <c r="G5" s="141" t="s">
        <v>128</v>
      </c>
      <c r="H5" s="141" t="s">
        <v>903</v>
      </c>
      <c r="I5" s="327" t="s">
        <v>904</v>
      </c>
      <c r="J5" s="141" t="s">
        <v>905</v>
      </c>
      <c r="K5" s="327" t="s">
        <v>1008</v>
      </c>
      <c r="L5" s="141" t="s">
        <v>906</v>
      </c>
      <c r="M5" s="141" t="s">
        <v>93</v>
      </c>
      <c r="N5" s="141" t="s">
        <v>94</v>
      </c>
      <c r="O5" s="141" t="s">
        <v>95</v>
      </c>
      <c r="P5" s="546"/>
      <c r="Q5" s="501"/>
    </row>
    <row r="6" spans="1:32" s="139" customFormat="1" ht="20.25" customHeight="1">
      <c r="A6" s="141">
        <v>1</v>
      </c>
      <c r="B6" s="140">
        <v>2</v>
      </c>
      <c r="C6" s="141">
        <v>3</v>
      </c>
      <c r="D6" s="141">
        <v>4</v>
      </c>
      <c r="E6" s="141">
        <v>5</v>
      </c>
      <c r="F6" s="141">
        <v>6</v>
      </c>
      <c r="G6" s="141">
        <v>7</v>
      </c>
      <c r="H6" s="141">
        <v>8</v>
      </c>
      <c r="I6" s="141">
        <v>9</v>
      </c>
      <c r="J6" s="141">
        <v>10</v>
      </c>
      <c r="K6" s="141">
        <v>11</v>
      </c>
      <c r="L6" s="141">
        <v>12</v>
      </c>
      <c r="M6" s="141">
        <v>13</v>
      </c>
      <c r="N6" s="141">
        <v>14</v>
      </c>
      <c r="O6" s="141">
        <v>15</v>
      </c>
      <c r="P6" s="141">
        <v>16</v>
      </c>
      <c r="Q6" s="501"/>
    </row>
    <row r="7" spans="1:32" s="143" customFormat="1" ht="21.75" customHeight="1">
      <c r="A7" s="520" t="s">
        <v>56</v>
      </c>
      <c r="B7" s="521"/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2"/>
      <c r="Q7" s="142"/>
    </row>
    <row r="8" spans="1:32" s="150" customFormat="1" ht="61.5" customHeight="1">
      <c r="A8" s="144">
        <v>1</v>
      </c>
      <c r="B8" s="145" t="s">
        <v>129</v>
      </c>
      <c r="C8" s="146" t="s">
        <v>130</v>
      </c>
      <c r="D8" s="147" t="s">
        <v>131</v>
      </c>
      <c r="E8" s="123" t="s">
        <v>132</v>
      </c>
      <c r="F8" s="123" t="s">
        <v>907</v>
      </c>
      <c r="G8" s="123" t="s">
        <v>908</v>
      </c>
      <c r="H8" s="123" t="s">
        <v>39</v>
      </c>
      <c r="I8" s="328">
        <v>300000</v>
      </c>
      <c r="J8" s="123" t="s">
        <v>8</v>
      </c>
      <c r="K8" s="329">
        <f>I8*S4</f>
        <v>5683470</v>
      </c>
      <c r="L8" s="123" t="s">
        <v>909</v>
      </c>
      <c r="M8" s="148" t="s">
        <v>133</v>
      </c>
      <c r="N8" s="123" t="s">
        <v>910</v>
      </c>
      <c r="O8" s="123" t="s">
        <v>134</v>
      </c>
      <c r="P8" s="217">
        <v>897792.63</v>
      </c>
      <c r="Q8" s="149"/>
    </row>
    <row r="9" spans="1:32" s="150" customFormat="1" ht="60" customHeight="1">
      <c r="A9" s="144">
        <v>2</v>
      </c>
      <c r="B9" s="145" t="s">
        <v>135</v>
      </c>
      <c r="C9" s="146" t="s">
        <v>136</v>
      </c>
      <c r="D9" s="147" t="s">
        <v>137</v>
      </c>
      <c r="E9" s="123" t="s">
        <v>138</v>
      </c>
      <c r="F9" s="123" t="s">
        <v>907</v>
      </c>
      <c r="G9" s="123" t="s">
        <v>911</v>
      </c>
      <c r="H9" s="123" t="s">
        <v>139</v>
      </c>
      <c r="I9" s="328">
        <v>233000</v>
      </c>
      <c r="J9" s="123" t="s">
        <v>8</v>
      </c>
      <c r="K9" s="329">
        <f>I9*S4</f>
        <v>4414161.7</v>
      </c>
      <c r="L9" s="123" t="s">
        <v>912</v>
      </c>
      <c r="M9" s="148" t="s">
        <v>140</v>
      </c>
      <c r="N9" s="123" t="s">
        <v>910</v>
      </c>
      <c r="O9" s="123" t="s">
        <v>134</v>
      </c>
      <c r="P9" s="217">
        <v>28358.639999999999</v>
      </c>
      <c r="Q9" s="149"/>
    </row>
    <row r="10" spans="1:32" s="150" customFormat="1" ht="111" customHeight="1">
      <c r="A10" s="144">
        <v>3</v>
      </c>
      <c r="B10" s="151" t="s">
        <v>141</v>
      </c>
      <c r="C10" s="152" t="s">
        <v>142</v>
      </c>
      <c r="D10" s="116" t="s">
        <v>143</v>
      </c>
      <c r="E10" s="144">
        <v>19</v>
      </c>
      <c r="F10" s="153">
        <v>43511</v>
      </c>
      <c r="G10" s="153">
        <v>43522</v>
      </c>
      <c r="H10" s="144">
        <v>59</v>
      </c>
      <c r="I10" s="328">
        <v>160000</v>
      </c>
      <c r="J10" s="123" t="s">
        <v>8</v>
      </c>
      <c r="K10" s="329">
        <f>I10*S4</f>
        <v>3031184</v>
      </c>
      <c r="L10" s="123" t="s">
        <v>913</v>
      </c>
      <c r="M10" s="148" t="s">
        <v>144</v>
      </c>
      <c r="N10" s="123" t="s">
        <v>914</v>
      </c>
      <c r="O10" s="123" t="s">
        <v>145</v>
      </c>
      <c r="P10" s="330">
        <v>479302.8</v>
      </c>
      <c r="Q10" s="154"/>
    </row>
    <row r="11" spans="1:32" s="162" customFormat="1" ht="60">
      <c r="A11" s="144">
        <v>4</v>
      </c>
      <c r="B11" s="151" t="s">
        <v>147</v>
      </c>
      <c r="C11" s="152" t="s">
        <v>148</v>
      </c>
      <c r="D11" s="116" t="s">
        <v>149</v>
      </c>
      <c r="E11" s="144">
        <v>25</v>
      </c>
      <c r="F11" s="153">
        <v>43517</v>
      </c>
      <c r="G11" s="153">
        <v>43531</v>
      </c>
      <c r="H11" s="144">
        <v>78</v>
      </c>
      <c r="I11" s="328">
        <v>800000</v>
      </c>
      <c r="J11" s="123" t="s">
        <v>8</v>
      </c>
      <c r="K11" s="329">
        <f>I11*S4</f>
        <v>15155920</v>
      </c>
      <c r="L11" s="123" t="s">
        <v>1054</v>
      </c>
      <c r="M11" s="148" t="s">
        <v>150</v>
      </c>
      <c r="N11" s="123" t="s">
        <v>915</v>
      </c>
      <c r="O11" s="123" t="s">
        <v>151</v>
      </c>
      <c r="P11" s="330">
        <v>1966109.53</v>
      </c>
      <c r="Q11" s="163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</row>
    <row r="12" spans="1:32" s="139" customFormat="1" ht="76.900000000000006" customHeight="1">
      <c r="A12" s="144">
        <v>5</v>
      </c>
      <c r="B12" s="151" t="s">
        <v>152</v>
      </c>
      <c r="C12" s="152" t="s">
        <v>148</v>
      </c>
      <c r="D12" s="116" t="s">
        <v>153</v>
      </c>
      <c r="E12" s="144">
        <v>26</v>
      </c>
      <c r="F12" s="153">
        <v>43517</v>
      </c>
      <c r="G12" s="153">
        <v>43538</v>
      </c>
      <c r="H12" s="144">
        <v>66</v>
      </c>
      <c r="I12" s="328">
        <v>468500</v>
      </c>
      <c r="J12" s="123" t="s">
        <v>8</v>
      </c>
      <c r="K12" s="329">
        <f>I12*S4</f>
        <v>8875685.6500000004</v>
      </c>
      <c r="L12" s="123" t="s">
        <v>1009</v>
      </c>
      <c r="M12" s="148" t="s">
        <v>150</v>
      </c>
      <c r="N12" s="123" t="s">
        <v>915</v>
      </c>
      <c r="O12" s="123" t="s">
        <v>151</v>
      </c>
      <c r="P12" s="330">
        <v>826345.78</v>
      </c>
      <c r="Q12" s="163"/>
    </row>
    <row r="13" spans="1:32" s="150" customFormat="1" ht="67.5" customHeight="1">
      <c r="A13" s="144">
        <v>6</v>
      </c>
      <c r="B13" s="151" t="s">
        <v>154</v>
      </c>
      <c r="C13" s="152" t="s">
        <v>155</v>
      </c>
      <c r="D13" s="116" t="s">
        <v>156</v>
      </c>
      <c r="E13" s="144">
        <v>47</v>
      </c>
      <c r="F13" s="153">
        <v>43551</v>
      </c>
      <c r="G13" s="153">
        <v>43559</v>
      </c>
      <c r="H13" s="144">
        <v>60</v>
      </c>
      <c r="I13" s="328">
        <v>73400</v>
      </c>
      <c r="J13" s="123" t="s">
        <v>8</v>
      </c>
      <c r="K13" s="329">
        <f>I13*S4</f>
        <v>1390555.6600000001</v>
      </c>
      <c r="L13" s="123" t="s">
        <v>916</v>
      </c>
      <c r="M13" s="148" t="s">
        <v>157</v>
      </c>
      <c r="N13" s="123" t="s">
        <v>914</v>
      </c>
      <c r="O13" s="123" t="s">
        <v>158</v>
      </c>
      <c r="P13" s="330">
        <v>84924.5</v>
      </c>
      <c r="Q13" s="154"/>
    </row>
    <row r="14" spans="1:32" s="150" customFormat="1" ht="90">
      <c r="A14" s="144">
        <v>7</v>
      </c>
      <c r="B14" s="151" t="s">
        <v>159</v>
      </c>
      <c r="C14" s="152" t="s">
        <v>160</v>
      </c>
      <c r="D14" s="116" t="s">
        <v>161</v>
      </c>
      <c r="E14" s="144">
        <v>51</v>
      </c>
      <c r="F14" s="153">
        <v>43556</v>
      </c>
      <c r="G14" s="153">
        <v>43559</v>
      </c>
      <c r="H14" s="144">
        <v>57</v>
      </c>
      <c r="I14" s="328">
        <v>200000</v>
      </c>
      <c r="J14" s="123" t="s">
        <v>8</v>
      </c>
      <c r="K14" s="329">
        <f>I14*S4</f>
        <v>3788980</v>
      </c>
      <c r="L14" s="123" t="s">
        <v>917</v>
      </c>
      <c r="M14" s="148" t="s">
        <v>162</v>
      </c>
      <c r="N14" s="123" t="s">
        <v>914</v>
      </c>
      <c r="O14" s="123" t="s">
        <v>158</v>
      </c>
      <c r="P14" s="330">
        <v>627524.37</v>
      </c>
      <c r="Q14" s="154"/>
    </row>
    <row r="15" spans="1:32" s="165" customFormat="1" ht="60">
      <c r="A15" s="144">
        <v>8</v>
      </c>
      <c r="B15" s="151" t="s">
        <v>141</v>
      </c>
      <c r="C15" s="152" t="s">
        <v>142</v>
      </c>
      <c r="D15" s="116" t="s">
        <v>143</v>
      </c>
      <c r="E15" s="144">
        <v>72</v>
      </c>
      <c r="F15" s="153">
        <v>43605</v>
      </c>
      <c r="G15" s="153">
        <v>43609</v>
      </c>
      <c r="H15" s="144">
        <v>72</v>
      </c>
      <c r="I15" s="333">
        <v>640000</v>
      </c>
      <c r="J15" s="123" t="s">
        <v>8</v>
      </c>
      <c r="K15" s="329">
        <f>I15*S4</f>
        <v>12124736</v>
      </c>
      <c r="L15" s="123" t="s">
        <v>1052</v>
      </c>
      <c r="M15" s="148" t="s">
        <v>146</v>
      </c>
      <c r="N15" s="123" t="s">
        <v>914</v>
      </c>
      <c r="O15" s="123" t="s">
        <v>145</v>
      </c>
      <c r="P15" s="330">
        <v>2804388.16</v>
      </c>
      <c r="Q15" s="163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</row>
    <row r="16" spans="1:32" s="139" customFormat="1" ht="45">
      <c r="A16" s="144">
        <v>9</v>
      </c>
      <c r="B16" s="151" t="s">
        <v>163</v>
      </c>
      <c r="C16" s="152" t="s">
        <v>164</v>
      </c>
      <c r="D16" s="116" t="s">
        <v>165</v>
      </c>
      <c r="E16" s="144" t="s">
        <v>166</v>
      </c>
      <c r="F16" s="153">
        <v>43630</v>
      </c>
      <c r="G16" s="153">
        <v>43643</v>
      </c>
      <c r="H16" s="144">
        <v>60</v>
      </c>
      <c r="I16" s="333">
        <v>230000</v>
      </c>
      <c r="J16" s="123" t="s">
        <v>8</v>
      </c>
      <c r="K16" s="329">
        <f>I16*S4</f>
        <v>4357327</v>
      </c>
      <c r="L16" s="123" t="s">
        <v>958</v>
      </c>
      <c r="M16" s="148" t="s">
        <v>167</v>
      </c>
      <c r="N16" s="123" t="s">
        <v>914</v>
      </c>
      <c r="O16" s="123" t="s">
        <v>145</v>
      </c>
      <c r="P16" s="330">
        <v>793198.99</v>
      </c>
      <c r="Q16" s="163"/>
    </row>
    <row r="17" spans="1:17" s="150" customFormat="1" ht="45">
      <c r="A17" s="144">
        <v>10</v>
      </c>
      <c r="B17" s="151" t="s">
        <v>172</v>
      </c>
      <c r="C17" s="152" t="s">
        <v>173</v>
      </c>
      <c r="D17" s="116" t="s">
        <v>174</v>
      </c>
      <c r="E17" s="144">
        <v>93</v>
      </c>
      <c r="F17" s="153">
        <v>43633</v>
      </c>
      <c r="G17" s="153">
        <v>43647</v>
      </c>
      <c r="H17" s="144">
        <v>60</v>
      </c>
      <c r="I17" s="334">
        <v>300000</v>
      </c>
      <c r="J17" s="166" t="s">
        <v>170</v>
      </c>
      <c r="K17" s="334">
        <f>I17*S3</f>
        <v>4830000</v>
      </c>
      <c r="L17" s="167">
        <v>45282</v>
      </c>
      <c r="M17" s="148" t="s">
        <v>175</v>
      </c>
      <c r="N17" s="123" t="s">
        <v>915</v>
      </c>
      <c r="O17" s="123" t="s">
        <v>918</v>
      </c>
      <c r="P17" s="330">
        <v>936932.14</v>
      </c>
      <c r="Q17" s="154"/>
    </row>
    <row r="18" spans="1:17" s="139" customFormat="1" ht="90">
      <c r="A18" s="144">
        <v>11</v>
      </c>
      <c r="B18" s="151" t="s">
        <v>919</v>
      </c>
      <c r="C18" s="152" t="s">
        <v>959</v>
      </c>
      <c r="D18" s="116" t="s">
        <v>181</v>
      </c>
      <c r="E18" s="144" t="s">
        <v>182</v>
      </c>
      <c r="F18" s="153">
        <v>43641</v>
      </c>
      <c r="G18" s="153">
        <v>43644</v>
      </c>
      <c r="H18" s="144">
        <v>60</v>
      </c>
      <c r="I18" s="334">
        <v>450000</v>
      </c>
      <c r="J18" s="166" t="s">
        <v>170</v>
      </c>
      <c r="K18" s="334">
        <f>I18*S3</f>
        <v>7245000.0000000009</v>
      </c>
      <c r="L18" s="167">
        <v>45470</v>
      </c>
      <c r="M18" s="148" t="s">
        <v>180</v>
      </c>
      <c r="N18" s="123" t="s">
        <v>914</v>
      </c>
      <c r="O18" s="123" t="s">
        <v>145</v>
      </c>
      <c r="P18" s="330">
        <v>1465823.18</v>
      </c>
      <c r="Q18" s="163"/>
    </row>
    <row r="19" spans="1:17" s="139" customFormat="1" ht="44.25" customHeight="1">
      <c r="A19" s="144">
        <v>12</v>
      </c>
      <c r="B19" s="151" t="s">
        <v>102</v>
      </c>
      <c r="C19" s="152" t="s">
        <v>173</v>
      </c>
      <c r="D19" s="116" t="s">
        <v>103</v>
      </c>
      <c r="E19" s="144">
        <v>101</v>
      </c>
      <c r="F19" s="153">
        <v>43657</v>
      </c>
      <c r="G19" s="153">
        <v>43678</v>
      </c>
      <c r="H19" s="144">
        <v>60</v>
      </c>
      <c r="I19" s="334">
        <v>105145</v>
      </c>
      <c r="J19" s="166" t="s">
        <v>8</v>
      </c>
      <c r="K19" s="334">
        <f>I19*S4</f>
        <v>1991961.5105000001</v>
      </c>
      <c r="L19" s="167">
        <v>45484</v>
      </c>
      <c r="M19" s="148" t="s">
        <v>203</v>
      </c>
      <c r="N19" s="123" t="s">
        <v>914</v>
      </c>
      <c r="O19" s="123" t="s">
        <v>145</v>
      </c>
      <c r="P19" s="330">
        <v>364283.01</v>
      </c>
      <c r="Q19" s="163"/>
    </row>
    <row r="20" spans="1:17" s="150" customFormat="1" ht="73.5" customHeight="1">
      <c r="A20" s="144">
        <v>13</v>
      </c>
      <c r="B20" s="151" t="s">
        <v>183</v>
      </c>
      <c r="C20" s="152" t="s">
        <v>184</v>
      </c>
      <c r="D20" s="116" t="s">
        <v>185</v>
      </c>
      <c r="E20" s="144">
        <v>115</v>
      </c>
      <c r="F20" s="153">
        <v>43691</v>
      </c>
      <c r="G20" s="153">
        <v>43770</v>
      </c>
      <c r="H20" s="144">
        <v>17</v>
      </c>
      <c r="I20" s="329">
        <v>800000</v>
      </c>
      <c r="J20" s="166" t="s">
        <v>8</v>
      </c>
      <c r="K20" s="334">
        <f>I20*S4</f>
        <v>15155920</v>
      </c>
      <c r="L20" s="167">
        <v>43889</v>
      </c>
      <c r="M20" s="148" t="s">
        <v>186</v>
      </c>
      <c r="N20" s="123" t="s">
        <v>914</v>
      </c>
      <c r="O20" s="123" t="s">
        <v>145</v>
      </c>
      <c r="P20" s="330">
        <v>76601.69</v>
      </c>
      <c r="Q20" s="154"/>
    </row>
    <row r="21" spans="1:17" s="150" customFormat="1" ht="45">
      <c r="A21" s="144">
        <v>14</v>
      </c>
      <c r="B21" s="151" t="s">
        <v>187</v>
      </c>
      <c r="C21" s="152" t="s">
        <v>188</v>
      </c>
      <c r="D21" s="116" t="s">
        <v>189</v>
      </c>
      <c r="E21" s="144">
        <v>128</v>
      </c>
      <c r="F21" s="153">
        <v>43731</v>
      </c>
      <c r="G21" s="153">
        <v>43787</v>
      </c>
      <c r="H21" s="144">
        <v>60</v>
      </c>
      <c r="I21" s="329">
        <v>66000</v>
      </c>
      <c r="J21" s="70" t="s">
        <v>170</v>
      </c>
      <c r="K21" s="329">
        <f>I21*S3</f>
        <v>1062600</v>
      </c>
      <c r="L21" s="117" t="s">
        <v>960</v>
      </c>
      <c r="M21" s="148" t="s">
        <v>190</v>
      </c>
      <c r="N21" s="123" t="s">
        <v>914</v>
      </c>
      <c r="O21" s="123" t="s">
        <v>145</v>
      </c>
      <c r="P21" s="330">
        <v>88643.69</v>
      </c>
      <c r="Q21" s="154"/>
    </row>
    <row r="22" spans="1:17" s="150" customFormat="1" ht="57" customHeight="1">
      <c r="A22" s="144">
        <v>15</v>
      </c>
      <c r="B22" s="151" t="s">
        <v>1073</v>
      </c>
      <c r="C22" s="152" t="s">
        <v>191</v>
      </c>
      <c r="D22" s="116" t="s">
        <v>192</v>
      </c>
      <c r="E22" s="144">
        <v>129</v>
      </c>
      <c r="F22" s="153">
        <v>43734</v>
      </c>
      <c r="G22" s="153">
        <v>43738</v>
      </c>
      <c r="H22" s="144">
        <v>16</v>
      </c>
      <c r="I22" s="329">
        <v>600000</v>
      </c>
      <c r="J22" s="70" t="s">
        <v>170</v>
      </c>
      <c r="K22" s="329">
        <f>I22*S3</f>
        <v>9660000</v>
      </c>
      <c r="L22" s="117">
        <v>43760</v>
      </c>
      <c r="M22" s="148" t="s">
        <v>193</v>
      </c>
      <c r="N22" s="123" t="s">
        <v>914</v>
      </c>
      <c r="O22" s="123" t="s">
        <v>145</v>
      </c>
      <c r="P22" s="330">
        <v>30876.42</v>
      </c>
      <c r="Q22" s="154"/>
    </row>
    <row r="23" spans="1:17" s="165" customFormat="1" ht="102" customHeight="1">
      <c r="A23" s="144">
        <v>16</v>
      </c>
      <c r="B23" s="168" t="s">
        <v>194</v>
      </c>
      <c r="C23" s="169" t="s">
        <v>195</v>
      </c>
      <c r="D23" s="170" t="s">
        <v>107</v>
      </c>
      <c r="E23" s="171">
        <v>144</v>
      </c>
      <c r="F23" s="172">
        <v>43762</v>
      </c>
      <c r="G23" s="172">
        <v>43791</v>
      </c>
      <c r="H23" s="171">
        <v>60</v>
      </c>
      <c r="I23" s="335">
        <v>146500</v>
      </c>
      <c r="J23" s="173" t="s">
        <v>8</v>
      </c>
      <c r="K23" s="335">
        <f>I23*S4</f>
        <v>2775427.85</v>
      </c>
      <c r="L23" s="177">
        <v>45589</v>
      </c>
      <c r="M23" s="174" t="s">
        <v>196</v>
      </c>
      <c r="N23" s="175" t="s">
        <v>914</v>
      </c>
      <c r="O23" s="175" t="s">
        <v>145</v>
      </c>
      <c r="P23" s="336">
        <v>541041.81000000006</v>
      </c>
      <c r="Q23" s="164"/>
    </row>
    <row r="24" spans="1:17" s="165" customFormat="1" ht="45">
      <c r="A24" s="144">
        <v>17</v>
      </c>
      <c r="B24" s="168" t="s">
        <v>102</v>
      </c>
      <c r="C24" s="169" t="s">
        <v>199</v>
      </c>
      <c r="D24" s="170" t="s">
        <v>103</v>
      </c>
      <c r="E24" s="171">
        <v>145</v>
      </c>
      <c r="F24" s="172">
        <v>43762</v>
      </c>
      <c r="G24" s="172">
        <v>43774</v>
      </c>
      <c r="H24" s="171">
        <v>60</v>
      </c>
      <c r="I24" s="335">
        <v>56250</v>
      </c>
      <c r="J24" s="173" t="s">
        <v>8</v>
      </c>
      <c r="K24" s="335">
        <f>I24*S4</f>
        <v>1065650.625</v>
      </c>
      <c r="L24" s="177">
        <v>45589</v>
      </c>
      <c r="M24" s="174" t="s">
        <v>200</v>
      </c>
      <c r="N24" s="175" t="s">
        <v>914</v>
      </c>
      <c r="O24" s="175" t="s">
        <v>145</v>
      </c>
      <c r="P24" s="336">
        <v>191049.18</v>
      </c>
      <c r="Q24" s="164"/>
    </row>
    <row r="25" spans="1:17" s="150" customFormat="1" ht="60">
      <c r="A25" s="144">
        <v>18</v>
      </c>
      <c r="B25" s="151" t="s">
        <v>204</v>
      </c>
      <c r="C25" s="152" t="s">
        <v>205</v>
      </c>
      <c r="D25" s="116" t="s">
        <v>206</v>
      </c>
      <c r="E25" s="144">
        <v>147</v>
      </c>
      <c r="F25" s="153">
        <v>43766</v>
      </c>
      <c r="G25" s="153">
        <v>43816</v>
      </c>
      <c r="H25" s="144">
        <v>39</v>
      </c>
      <c r="I25" s="329">
        <v>8200</v>
      </c>
      <c r="J25" s="70" t="s">
        <v>170</v>
      </c>
      <c r="K25" s="329">
        <f>I25*S3</f>
        <v>132020</v>
      </c>
      <c r="L25" s="117">
        <v>44908</v>
      </c>
      <c r="M25" s="148" t="s">
        <v>207</v>
      </c>
      <c r="N25" s="123" t="s">
        <v>910</v>
      </c>
      <c r="O25" s="123" t="s">
        <v>134</v>
      </c>
      <c r="P25" s="330">
        <v>12550.3</v>
      </c>
      <c r="Q25" s="154"/>
    </row>
    <row r="26" spans="1:17" s="150" customFormat="1" ht="72.75" customHeight="1">
      <c r="A26" s="144">
        <v>19</v>
      </c>
      <c r="B26" s="151" t="s">
        <v>104</v>
      </c>
      <c r="C26" s="152" t="s">
        <v>858</v>
      </c>
      <c r="D26" s="116" t="s">
        <v>105</v>
      </c>
      <c r="E26" s="144">
        <v>154</v>
      </c>
      <c r="F26" s="153">
        <v>43783</v>
      </c>
      <c r="G26" s="153">
        <v>43789</v>
      </c>
      <c r="H26" s="144">
        <v>60</v>
      </c>
      <c r="I26" s="329">
        <v>900000</v>
      </c>
      <c r="J26" s="70" t="s">
        <v>170</v>
      </c>
      <c r="K26" s="329">
        <f>I26*S3</f>
        <v>14490000.000000002</v>
      </c>
      <c r="L26" s="117">
        <v>44963</v>
      </c>
      <c r="M26" s="148" t="s">
        <v>208</v>
      </c>
      <c r="N26" s="123" t="s">
        <v>915</v>
      </c>
      <c r="O26" s="123" t="s">
        <v>209</v>
      </c>
      <c r="P26" s="330">
        <v>1330035.3600000001</v>
      </c>
      <c r="Q26" s="154"/>
    </row>
    <row r="27" spans="1:17" s="165" customFormat="1" ht="90">
      <c r="A27" s="144">
        <v>20</v>
      </c>
      <c r="B27" s="168" t="s">
        <v>882</v>
      </c>
      <c r="C27" s="169" t="s">
        <v>959</v>
      </c>
      <c r="D27" s="170" t="s">
        <v>179</v>
      </c>
      <c r="E27" s="171">
        <v>160</v>
      </c>
      <c r="F27" s="172">
        <v>43798</v>
      </c>
      <c r="G27" s="172">
        <v>43809</v>
      </c>
      <c r="H27" s="171">
        <v>60</v>
      </c>
      <c r="I27" s="335">
        <v>429390</v>
      </c>
      <c r="J27" s="173" t="s">
        <v>170</v>
      </c>
      <c r="K27" s="335">
        <f>I27*S3</f>
        <v>6913179.0000000009</v>
      </c>
      <c r="L27" s="177">
        <v>45625</v>
      </c>
      <c r="M27" s="174" t="s">
        <v>180</v>
      </c>
      <c r="N27" s="175" t="s">
        <v>914</v>
      </c>
      <c r="O27" s="175" t="s">
        <v>158</v>
      </c>
      <c r="P27" s="337">
        <v>1369368.76</v>
      </c>
      <c r="Q27" s="164"/>
    </row>
    <row r="28" spans="1:17" s="180" customFormat="1" ht="47.25" customHeight="1">
      <c r="A28" s="176">
        <v>21</v>
      </c>
      <c r="B28" s="178" t="s">
        <v>210</v>
      </c>
      <c r="C28" s="157" t="s">
        <v>4</v>
      </c>
      <c r="D28" s="157" t="s">
        <v>211</v>
      </c>
      <c r="E28" s="157">
        <v>25</v>
      </c>
      <c r="F28" s="179">
        <v>43798</v>
      </c>
      <c r="G28" s="179">
        <v>43818</v>
      </c>
      <c r="H28" s="157">
        <v>84</v>
      </c>
      <c r="I28" s="338">
        <v>414000</v>
      </c>
      <c r="J28" s="158" t="s">
        <v>170</v>
      </c>
      <c r="K28" s="331">
        <f>I28*S3</f>
        <v>6665400.0000000009</v>
      </c>
      <c r="L28" s="159" t="s">
        <v>718</v>
      </c>
      <c r="M28" s="161" t="s">
        <v>212</v>
      </c>
      <c r="N28" s="160" t="s">
        <v>915</v>
      </c>
      <c r="O28" s="160" t="s">
        <v>213</v>
      </c>
      <c r="P28" s="332">
        <v>1834279.19</v>
      </c>
      <c r="Q28" s="164"/>
    </row>
    <row r="29" spans="1:17" s="182" customFormat="1" ht="53.25" customHeight="1">
      <c r="A29" s="144">
        <v>22</v>
      </c>
      <c r="B29" s="181" t="s">
        <v>214</v>
      </c>
      <c r="C29" s="122" t="s">
        <v>3</v>
      </c>
      <c r="D29" s="116" t="s">
        <v>215</v>
      </c>
      <c r="E29" s="116">
        <v>26</v>
      </c>
      <c r="F29" s="117">
        <v>43798</v>
      </c>
      <c r="G29" s="117">
        <v>43818</v>
      </c>
      <c r="H29" s="116">
        <v>60</v>
      </c>
      <c r="I29" s="339">
        <v>87800</v>
      </c>
      <c r="J29" s="144" t="s">
        <v>8</v>
      </c>
      <c r="K29" s="328">
        <f>I29*S4</f>
        <v>1663362.22</v>
      </c>
      <c r="L29" s="153">
        <v>45336</v>
      </c>
      <c r="M29" s="148" t="s">
        <v>216</v>
      </c>
      <c r="N29" s="123" t="s">
        <v>914</v>
      </c>
      <c r="O29" s="123" t="s">
        <v>217</v>
      </c>
      <c r="P29" s="337">
        <v>239893.97</v>
      </c>
      <c r="Q29" s="154"/>
    </row>
    <row r="30" spans="1:17" s="165" customFormat="1" ht="75">
      <c r="A30" s="171">
        <v>23</v>
      </c>
      <c r="B30" s="183" t="s">
        <v>218</v>
      </c>
      <c r="C30" s="184" t="s">
        <v>219</v>
      </c>
      <c r="D30" s="170" t="s">
        <v>220</v>
      </c>
      <c r="E30" s="171">
        <v>167</v>
      </c>
      <c r="F30" s="172">
        <v>43809</v>
      </c>
      <c r="G30" s="172">
        <v>43852</v>
      </c>
      <c r="H30" s="171">
        <v>60</v>
      </c>
      <c r="I30" s="340">
        <v>95750</v>
      </c>
      <c r="J30" s="173" t="s">
        <v>170</v>
      </c>
      <c r="K30" s="335">
        <f>I30*S3</f>
        <v>1541575.0000000002</v>
      </c>
      <c r="L30" s="177">
        <v>45594</v>
      </c>
      <c r="M30" s="174" t="s">
        <v>221</v>
      </c>
      <c r="N30" s="175" t="s">
        <v>914</v>
      </c>
      <c r="O30" s="175" t="s">
        <v>158</v>
      </c>
      <c r="P30" s="337">
        <v>310964.3</v>
      </c>
      <c r="Q30" s="164"/>
    </row>
    <row r="31" spans="1:17" s="165" customFormat="1" ht="60">
      <c r="A31" s="171">
        <v>24</v>
      </c>
      <c r="B31" s="168" t="s">
        <v>222</v>
      </c>
      <c r="C31" s="341" t="s">
        <v>48</v>
      </c>
      <c r="D31" s="170" t="s">
        <v>47</v>
      </c>
      <c r="E31" s="171">
        <v>2</v>
      </c>
      <c r="F31" s="172">
        <v>43839</v>
      </c>
      <c r="G31" s="172">
        <v>43851</v>
      </c>
      <c r="H31" s="171">
        <v>60</v>
      </c>
      <c r="I31" s="335">
        <v>114930</v>
      </c>
      <c r="J31" s="171" t="s">
        <v>8</v>
      </c>
      <c r="K31" s="342">
        <f>I31*S4</f>
        <v>2177337.3569999998</v>
      </c>
      <c r="L31" s="172">
        <v>45650</v>
      </c>
      <c r="M31" s="174" t="s">
        <v>223</v>
      </c>
      <c r="N31" s="175" t="s">
        <v>914</v>
      </c>
      <c r="O31" s="175" t="s">
        <v>158</v>
      </c>
      <c r="P31" s="337">
        <v>355136.56</v>
      </c>
      <c r="Q31" s="164"/>
    </row>
    <row r="32" spans="1:17" s="165" customFormat="1" ht="75">
      <c r="A32" s="171">
        <v>25</v>
      </c>
      <c r="B32" s="168" t="s">
        <v>123</v>
      </c>
      <c r="C32" s="169" t="s">
        <v>101</v>
      </c>
      <c r="D32" s="170" t="s">
        <v>224</v>
      </c>
      <c r="E32" s="171">
        <v>5</v>
      </c>
      <c r="F32" s="172">
        <v>43844</v>
      </c>
      <c r="G32" s="172">
        <v>43853</v>
      </c>
      <c r="H32" s="171">
        <v>60</v>
      </c>
      <c r="I32" s="335">
        <v>120000</v>
      </c>
      <c r="J32" s="171" t="s">
        <v>8</v>
      </c>
      <c r="K32" s="342">
        <f>I32*S4</f>
        <v>2273388</v>
      </c>
      <c r="L32" s="172">
        <v>45653</v>
      </c>
      <c r="M32" s="174" t="s">
        <v>225</v>
      </c>
      <c r="N32" s="175" t="s">
        <v>914</v>
      </c>
      <c r="O32" s="175" t="s">
        <v>158</v>
      </c>
      <c r="P32" s="337">
        <v>501279.77</v>
      </c>
      <c r="Q32" s="164"/>
    </row>
    <row r="33" spans="1:32" s="165" customFormat="1" ht="75">
      <c r="A33" s="176">
        <v>26</v>
      </c>
      <c r="B33" s="155" t="s">
        <v>97</v>
      </c>
      <c r="C33" s="156" t="s">
        <v>226</v>
      </c>
      <c r="D33" s="157" t="s">
        <v>98</v>
      </c>
      <c r="E33" s="158">
        <v>23</v>
      </c>
      <c r="F33" s="159">
        <v>43894</v>
      </c>
      <c r="G33" s="159">
        <v>44025</v>
      </c>
      <c r="H33" s="158">
        <v>66</v>
      </c>
      <c r="I33" s="253">
        <v>174000</v>
      </c>
      <c r="J33" s="158" t="s">
        <v>8</v>
      </c>
      <c r="K33" s="331">
        <f>I33*S4</f>
        <v>3296412.6</v>
      </c>
      <c r="L33" s="158" t="s">
        <v>718</v>
      </c>
      <c r="M33" s="161" t="s">
        <v>227</v>
      </c>
      <c r="N33" s="160" t="s">
        <v>914</v>
      </c>
      <c r="O33" s="160" t="s">
        <v>158</v>
      </c>
      <c r="P33" s="332">
        <v>439371.76</v>
      </c>
      <c r="Q33" s="164"/>
    </row>
    <row r="34" spans="1:32" s="165" customFormat="1" ht="75">
      <c r="A34" s="171">
        <v>27</v>
      </c>
      <c r="B34" s="168" t="s">
        <v>228</v>
      </c>
      <c r="C34" s="169" t="s">
        <v>101</v>
      </c>
      <c r="D34" s="170" t="s">
        <v>229</v>
      </c>
      <c r="E34" s="171">
        <v>39</v>
      </c>
      <c r="F34" s="172">
        <v>43910</v>
      </c>
      <c r="G34" s="172">
        <v>43945</v>
      </c>
      <c r="H34" s="171">
        <v>60</v>
      </c>
      <c r="I34" s="335">
        <v>62550</v>
      </c>
      <c r="J34" s="171" t="s">
        <v>8</v>
      </c>
      <c r="K34" s="342">
        <f>I34*S4</f>
        <v>1185003.4950000001</v>
      </c>
      <c r="L34" s="343">
        <v>45646</v>
      </c>
      <c r="M34" s="174" t="s">
        <v>230</v>
      </c>
      <c r="N34" s="175" t="s">
        <v>914</v>
      </c>
      <c r="O34" s="175" t="s">
        <v>158</v>
      </c>
      <c r="P34" s="337">
        <v>220116.35</v>
      </c>
      <c r="Q34" s="344"/>
    </row>
    <row r="35" spans="1:32" s="150" customFormat="1" ht="73.5" customHeight="1">
      <c r="A35" s="144">
        <v>28</v>
      </c>
      <c r="B35" s="151" t="s">
        <v>102</v>
      </c>
      <c r="C35" s="152" t="s">
        <v>201</v>
      </c>
      <c r="D35" s="116" t="s">
        <v>103</v>
      </c>
      <c r="E35" s="144">
        <v>55</v>
      </c>
      <c r="F35" s="153">
        <v>43944</v>
      </c>
      <c r="G35" s="153">
        <v>43957</v>
      </c>
      <c r="H35" s="144">
        <v>12</v>
      </c>
      <c r="I35" s="329">
        <v>11080</v>
      </c>
      <c r="J35" s="144" t="s">
        <v>170</v>
      </c>
      <c r="K35" s="328">
        <f>I35*S3</f>
        <v>178388.00000000003</v>
      </c>
      <c r="L35" s="153">
        <v>44305</v>
      </c>
      <c r="M35" s="148" t="s">
        <v>202</v>
      </c>
      <c r="N35" s="123" t="s">
        <v>914</v>
      </c>
      <c r="O35" s="123" t="s">
        <v>158</v>
      </c>
      <c r="P35" s="330">
        <v>6248.89</v>
      </c>
      <c r="Q35" s="154"/>
    </row>
    <row r="36" spans="1:32" s="150" customFormat="1" ht="60">
      <c r="A36" s="144">
        <v>29</v>
      </c>
      <c r="B36" s="151" t="s">
        <v>231</v>
      </c>
      <c r="C36" s="152" t="s">
        <v>232</v>
      </c>
      <c r="D36" s="116" t="s">
        <v>233</v>
      </c>
      <c r="E36" s="144">
        <v>56</v>
      </c>
      <c r="F36" s="153">
        <v>43944</v>
      </c>
      <c r="G36" s="153">
        <v>43956</v>
      </c>
      <c r="H36" s="144">
        <v>60</v>
      </c>
      <c r="I36" s="329">
        <v>27280</v>
      </c>
      <c r="J36" s="144" t="s">
        <v>170</v>
      </c>
      <c r="K36" s="328">
        <f>I36*S3</f>
        <v>439208.00000000006</v>
      </c>
      <c r="L36" s="153">
        <v>45092</v>
      </c>
      <c r="M36" s="148" t="s">
        <v>234</v>
      </c>
      <c r="N36" s="123" t="s">
        <v>914</v>
      </c>
      <c r="O36" s="123" t="s">
        <v>158</v>
      </c>
      <c r="P36" s="330">
        <v>70985.72</v>
      </c>
      <c r="Q36" s="154"/>
    </row>
    <row r="37" spans="1:32" s="165" customFormat="1" ht="60">
      <c r="A37" s="144">
        <v>30</v>
      </c>
      <c r="B37" s="151" t="s">
        <v>746</v>
      </c>
      <c r="C37" s="152" t="s">
        <v>48</v>
      </c>
      <c r="D37" s="116" t="s">
        <v>106</v>
      </c>
      <c r="E37" s="144">
        <v>61</v>
      </c>
      <c r="F37" s="153">
        <v>43957</v>
      </c>
      <c r="G37" s="153">
        <v>43959</v>
      </c>
      <c r="H37" s="144">
        <v>60</v>
      </c>
      <c r="I37" s="329">
        <v>402615</v>
      </c>
      <c r="J37" s="144" t="s">
        <v>170</v>
      </c>
      <c r="K37" s="328">
        <f>I37*S3</f>
        <v>6482101.5000000009</v>
      </c>
      <c r="L37" s="153">
        <v>45783</v>
      </c>
      <c r="M37" s="148" t="s">
        <v>235</v>
      </c>
      <c r="N37" s="123" t="s">
        <v>914</v>
      </c>
      <c r="O37" s="123" t="s">
        <v>158</v>
      </c>
      <c r="P37" s="330">
        <v>1271887.33</v>
      </c>
      <c r="Q37" s="154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</row>
    <row r="38" spans="1:32" s="165" customFormat="1" ht="45">
      <c r="A38" s="176">
        <v>31</v>
      </c>
      <c r="B38" s="155" t="s">
        <v>237</v>
      </c>
      <c r="C38" s="156" t="s">
        <v>238</v>
      </c>
      <c r="D38" s="157" t="s">
        <v>239</v>
      </c>
      <c r="E38" s="158">
        <v>62</v>
      </c>
      <c r="F38" s="159">
        <v>43958</v>
      </c>
      <c r="G38" s="159">
        <v>44005</v>
      </c>
      <c r="H38" s="158">
        <v>84</v>
      </c>
      <c r="I38" s="253">
        <v>900000</v>
      </c>
      <c r="J38" s="158" t="s">
        <v>170</v>
      </c>
      <c r="K38" s="331">
        <f>I38*S3</f>
        <v>14490000.000000002</v>
      </c>
      <c r="L38" s="158" t="s">
        <v>718</v>
      </c>
      <c r="M38" s="161" t="s">
        <v>240</v>
      </c>
      <c r="N38" s="160" t="s">
        <v>914</v>
      </c>
      <c r="O38" s="160" t="s">
        <v>158</v>
      </c>
      <c r="P38" s="332">
        <v>2286723.31</v>
      </c>
      <c r="Q38" s="164"/>
    </row>
    <row r="39" spans="1:32" s="165" customFormat="1" ht="60">
      <c r="A39" s="144">
        <v>32</v>
      </c>
      <c r="B39" s="151" t="s">
        <v>241</v>
      </c>
      <c r="C39" s="152" t="s">
        <v>242</v>
      </c>
      <c r="D39" s="116" t="s">
        <v>243</v>
      </c>
      <c r="E39" s="144">
        <v>77</v>
      </c>
      <c r="F39" s="153">
        <v>43971</v>
      </c>
      <c r="G39" s="153">
        <v>43984</v>
      </c>
      <c r="H39" s="144">
        <v>60</v>
      </c>
      <c r="I39" s="329">
        <v>18800</v>
      </c>
      <c r="J39" s="144" t="s">
        <v>170</v>
      </c>
      <c r="K39" s="328">
        <f>I39*S3</f>
        <v>302680</v>
      </c>
      <c r="L39" s="153">
        <v>45777</v>
      </c>
      <c r="M39" s="148" t="s">
        <v>244</v>
      </c>
      <c r="N39" s="123" t="s">
        <v>915</v>
      </c>
      <c r="O39" s="123" t="s">
        <v>209</v>
      </c>
      <c r="P39" s="330">
        <v>36651.51</v>
      </c>
      <c r="Q39" s="154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</row>
    <row r="40" spans="1:32" s="162" customFormat="1" ht="71.25" customHeight="1">
      <c r="A40" s="171">
        <v>33</v>
      </c>
      <c r="B40" s="168" t="s">
        <v>245</v>
      </c>
      <c r="C40" s="341" t="s">
        <v>101</v>
      </c>
      <c r="D40" s="170" t="s">
        <v>246</v>
      </c>
      <c r="E40" s="171">
        <v>78</v>
      </c>
      <c r="F40" s="172">
        <v>43976</v>
      </c>
      <c r="G40" s="172">
        <v>43984</v>
      </c>
      <c r="H40" s="171">
        <v>60</v>
      </c>
      <c r="I40" s="335">
        <v>58900</v>
      </c>
      <c r="J40" s="171" t="s">
        <v>170</v>
      </c>
      <c r="K40" s="342">
        <f>I40*S3</f>
        <v>948290.00000000012</v>
      </c>
      <c r="L40" s="172">
        <v>45869</v>
      </c>
      <c r="M40" s="174" t="s">
        <v>247</v>
      </c>
      <c r="N40" s="175" t="s">
        <v>915</v>
      </c>
      <c r="O40" s="175" t="s">
        <v>209</v>
      </c>
      <c r="P40" s="337">
        <v>204204.69</v>
      </c>
      <c r="Q40" s="164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</row>
    <row r="41" spans="1:32" s="150" customFormat="1" ht="87.75" customHeight="1">
      <c r="A41" s="144">
        <v>34</v>
      </c>
      <c r="B41" s="151" t="s">
        <v>163</v>
      </c>
      <c r="C41" s="152" t="s">
        <v>168</v>
      </c>
      <c r="D41" s="116" t="s">
        <v>169</v>
      </c>
      <c r="E41" s="144">
        <v>81</v>
      </c>
      <c r="F41" s="153">
        <v>43976</v>
      </c>
      <c r="G41" s="153">
        <v>44034</v>
      </c>
      <c r="H41" s="144">
        <v>36</v>
      </c>
      <c r="I41" s="329">
        <v>72000</v>
      </c>
      <c r="J41" s="144" t="s">
        <v>170</v>
      </c>
      <c r="K41" s="328">
        <f>I41*S3</f>
        <v>1159200</v>
      </c>
      <c r="L41" s="153">
        <v>45063</v>
      </c>
      <c r="M41" s="148" t="s">
        <v>171</v>
      </c>
      <c r="N41" s="123" t="s">
        <v>914</v>
      </c>
      <c r="O41" s="123" t="s">
        <v>158</v>
      </c>
      <c r="P41" s="330">
        <v>143265.71</v>
      </c>
      <c r="Q41" s="517"/>
      <c r="R41" s="518"/>
      <c r="S41" s="518"/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</row>
    <row r="42" spans="1:32" s="165" customFormat="1" ht="60">
      <c r="A42" s="144">
        <v>35</v>
      </c>
      <c r="B42" s="151" t="s">
        <v>746</v>
      </c>
      <c r="C42" s="152" t="s">
        <v>48</v>
      </c>
      <c r="D42" s="116" t="s">
        <v>106</v>
      </c>
      <c r="E42" s="144">
        <v>96</v>
      </c>
      <c r="F42" s="153">
        <v>44011</v>
      </c>
      <c r="G42" s="153">
        <v>44014</v>
      </c>
      <c r="H42" s="144">
        <v>60</v>
      </c>
      <c r="I42" s="329">
        <v>155200</v>
      </c>
      <c r="J42" s="144" t="s">
        <v>170</v>
      </c>
      <c r="K42" s="328">
        <f>I42*S3</f>
        <v>2498720</v>
      </c>
      <c r="L42" s="153">
        <v>45835</v>
      </c>
      <c r="M42" s="148" t="s">
        <v>236</v>
      </c>
      <c r="N42" s="123" t="s">
        <v>914</v>
      </c>
      <c r="O42" s="123" t="s">
        <v>158</v>
      </c>
      <c r="P42" s="330">
        <v>478736.76</v>
      </c>
      <c r="Q42" s="517"/>
      <c r="R42" s="518"/>
      <c r="S42" s="518"/>
      <c r="T42" s="518"/>
      <c r="U42" s="518"/>
      <c r="V42" s="518"/>
      <c r="W42" s="518"/>
      <c r="X42" s="518"/>
      <c r="Y42" s="518"/>
      <c r="Z42" s="518"/>
      <c r="AA42" s="518"/>
      <c r="AB42" s="518"/>
      <c r="AC42" s="518"/>
      <c r="AD42" s="518"/>
      <c r="AE42" s="518"/>
      <c r="AF42" s="518"/>
    </row>
    <row r="43" spans="1:32" s="165" customFormat="1" ht="57" customHeight="1">
      <c r="A43" s="171">
        <v>36</v>
      </c>
      <c r="B43" s="168" t="s">
        <v>248</v>
      </c>
      <c r="C43" s="341" t="s">
        <v>176</v>
      </c>
      <c r="D43" s="170" t="s">
        <v>249</v>
      </c>
      <c r="E43" s="171">
        <v>100</v>
      </c>
      <c r="F43" s="172">
        <v>44025</v>
      </c>
      <c r="G43" s="172">
        <v>44054</v>
      </c>
      <c r="H43" s="171">
        <v>60</v>
      </c>
      <c r="I43" s="335">
        <v>153000</v>
      </c>
      <c r="J43" s="171" t="s">
        <v>8</v>
      </c>
      <c r="K43" s="342">
        <f>I43*S4</f>
        <v>2898569.7</v>
      </c>
      <c r="L43" s="172">
        <v>45680</v>
      </c>
      <c r="M43" s="174" t="s">
        <v>171</v>
      </c>
      <c r="N43" s="175" t="s">
        <v>914</v>
      </c>
      <c r="O43" s="175" t="s">
        <v>158</v>
      </c>
      <c r="P43" s="337">
        <v>568274.31999999995</v>
      </c>
      <c r="Q43" s="164"/>
    </row>
    <row r="44" spans="1:32" s="165" customFormat="1" ht="100.5" customHeight="1">
      <c r="A44" s="171">
        <v>37</v>
      </c>
      <c r="B44" s="168" t="s">
        <v>197</v>
      </c>
      <c r="C44" s="341" t="s">
        <v>920</v>
      </c>
      <c r="D44" s="170" t="s">
        <v>107</v>
      </c>
      <c r="E44" s="171">
        <v>101</v>
      </c>
      <c r="F44" s="172">
        <v>44027</v>
      </c>
      <c r="G44" s="172">
        <v>44040</v>
      </c>
      <c r="H44" s="171">
        <v>60</v>
      </c>
      <c r="I44" s="335">
        <v>190250</v>
      </c>
      <c r="J44" s="171" t="s">
        <v>8</v>
      </c>
      <c r="K44" s="342">
        <f>I44*S4</f>
        <v>3604267.2250000001</v>
      </c>
      <c r="L44" s="172">
        <v>45852</v>
      </c>
      <c r="M44" s="174" t="s">
        <v>198</v>
      </c>
      <c r="N44" s="175" t="s">
        <v>914</v>
      </c>
      <c r="O44" s="175" t="s">
        <v>158</v>
      </c>
      <c r="P44" s="337">
        <v>650738.34</v>
      </c>
      <c r="Q44" s="164"/>
    </row>
    <row r="45" spans="1:32" s="165" customFormat="1" ht="59.25" customHeight="1">
      <c r="A45" s="176">
        <v>38</v>
      </c>
      <c r="B45" s="155" t="s">
        <v>172</v>
      </c>
      <c r="C45" s="156" t="s">
        <v>176</v>
      </c>
      <c r="D45" s="157" t="s">
        <v>174</v>
      </c>
      <c r="E45" s="158">
        <v>129</v>
      </c>
      <c r="F45" s="159">
        <v>44071</v>
      </c>
      <c r="G45" s="159">
        <v>44113</v>
      </c>
      <c r="H45" s="158">
        <v>84</v>
      </c>
      <c r="I45" s="253">
        <v>205000</v>
      </c>
      <c r="J45" s="158" t="s">
        <v>170</v>
      </c>
      <c r="K45" s="331">
        <f>I45*S3</f>
        <v>3300500.0000000005</v>
      </c>
      <c r="L45" s="158" t="s">
        <v>718</v>
      </c>
      <c r="M45" s="161" t="s">
        <v>177</v>
      </c>
      <c r="N45" s="160" t="s">
        <v>914</v>
      </c>
      <c r="O45" s="160" t="s">
        <v>178</v>
      </c>
      <c r="P45" s="332">
        <v>515546</v>
      </c>
      <c r="Q45" s="164"/>
    </row>
    <row r="46" spans="1:32" s="165" customFormat="1" ht="75" customHeight="1">
      <c r="A46" s="144">
        <v>39</v>
      </c>
      <c r="B46" s="151" t="s">
        <v>250</v>
      </c>
      <c r="C46" s="152" t="s">
        <v>251</v>
      </c>
      <c r="D46" s="152" t="s">
        <v>252</v>
      </c>
      <c r="E46" s="116">
        <v>140</v>
      </c>
      <c r="F46" s="117">
        <v>44102</v>
      </c>
      <c r="G46" s="117">
        <v>44118</v>
      </c>
      <c r="H46" s="116">
        <v>60</v>
      </c>
      <c r="I46" s="345">
        <v>111000</v>
      </c>
      <c r="J46" s="144" t="s">
        <v>8</v>
      </c>
      <c r="K46" s="328">
        <f>I46*S4</f>
        <v>2102883.9</v>
      </c>
      <c r="L46" s="153">
        <v>45926</v>
      </c>
      <c r="M46" s="122" t="s">
        <v>253</v>
      </c>
      <c r="N46" s="187" t="s">
        <v>914</v>
      </c>
      <c r="O46" s="188" t="s">
        <v>217</v>
      </c>
      <c r="P46" s="217">
        <v>398128.24</v>
      </c>
      <c r="Q46" s="149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</row>
    <row r="47" spans="1:32" s="150" customFormat="1" ht="82.5" customHeight="1">
      <c r="A47" s="144">
        <v>40</v>
      </c>
      <c r="B47" s="151" t="s">
        <v>254</v>
      </c>
      <c r="C47" s="152" t="s">
        <v>3</v>
      </c>
      <c r="D47" s="152" t="s">
        <v>255</v>
      </c>
      <c r="E47" s="116">
        <v>144</v>
      </c>
      <c r="F47" s="117">
        <v>44146</v>
      </c>
      <c r="G47" s="117">
        <v>44168</v>
      </c>
      <c r="H47" s="116">
        <v>60</v>
      </c>
      <c r="I47" s="345">
        <v>90000</v>
      </c>
      <c r="J47" s="144" t="s">
        <v>170</v>
      </c>
      <c r="K47" s="328">
        <f>I47*S3</f>
        <v>1449000.0000000002</v>
      </c>
      <c r="L47" s="153">
        <v>44971</v>
      </c>
      <c r="M47" s="122" t="s">
        <v>256</v>
      </c>
      <c r="N47" s="187">
        <v>11</v>
      </c>
      <c r="O47" s="188" t="s">
        <v>217</v>
      </c>
      <c r="P47" s="217">
        <v>173771.5</v>
      </c>
      <c r="Q47" s="149"/>
    </row>
    <row r="48" spans="1:32" s="150" customFormat="1" ht="64.5" customHeight="1">
      <c r="A48" s="144">
        <v>41</v>
      </c>
      <c r="B48" s="151" t="s">
        <v>257</v>
      </c>
      <c r="C48" s="152" t="s">
        <v>258</v>
      </c>
      <c r="D48" s="116" t="s">
        <v>259</v>
      </c>
      <c r="E48" s="144">
        <v>185</v>
      </c>
      <c r="F48" s="153">
        <v>44187</v>
      </c>
      <c r="G48" s="153">
        <v>44214</v>
      </c>
      <c r="H48" s="144">
        <v>60</v>
      </c>
      <c r="I48" s="329">
        <v>187000</v>
      </c>
      <c r="J48" s="144" t="s">
        <v>170</v>
      </c>
      <c r="K48" s="328">
        <f>I48*S3</f>
        <v>3010700.0000000005</v>
      </c>
      <c r="L48" s="153">
        <v>45036</v>
      </c>
      <c r="M48" s="148" t="s">
        <v>260</v>
      </c>
      <c r="N48" s="123" t="s">
        <v>914</v>
      </c>
      <c r="O48" s="123" t="s">
        <v>158</v>
      </c>
      <c r="P48" s="217">
        <v>360296.12</v>
      </c>
      <c r="Q48" s="149"/>
    </row>
    <row r="49" spans="1:32" s="139" customFormat="1" ht="60">
      <c r="A49" s="144">
        <v>42</v>
      </c>
      <c r="B49" s="151" t="s">
        <v>261</v>
      </c>
      <c r="C49" s="152" t="s">
        <v>262</v>
      </c>
      <c r="D49" s="152" t="s">
        <v>263</v>
      </c>
      <c r="E49" s="116">
        <v>188</v>
      </c>
      <c r="F49" s="117">
        <v>44187</v>
      </c>
      <c r="G49" s="117">
        <v>44208</v>
      </c>
      <c r="H49" s="116">
        <v>60</v>
      </c>
      <c r="I49" s="329">
        <v>254108</v>
      </c>
      <c r="J49" s="144" t="s">
        <v>170</v>
      </c>
      <c r="K49" s="328">
        <f>I49*S3</f>
        <v>4091138.8000000003</v>
      </c>
      <c r="L49" s="153">
        <v>45901</v>
      </c>
      <c r="M49" s="122" t="s">
        <v>264</v>
      </c>
      <c r="N49" s="123" t="s">
        <v>914</v>
      </c>
      <c r="O49" s="188" t="s">
        <v>158</v>
      </c>
      <c r="P49" s="217">
        <v>670227.73</v>
      </c>
      <c r="Q49" s="149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1:32" s="150" customFormat="1" ht="90">
      <c r="A50" s="144">
        <v>43</v>
      </c>
      <c r="B50" s="151" t="s">
        <v>265</v>
      </c>
      <c r="C50" s="152" t="s">
        <v>3</v>
      </c>
      <c r="D50" s="152" t="s">
        <v>266</v>
      </c>
      <c r="E50" s="116">
        <v>170</v>
      </c>
      <c r="F50" s="117">
        <v>44187</v>
      </c>
      <c r="G50" s="117">
        <v>44210</v>
      </c>
      <c r="H50" s="116">
        <v>36</v>
      </c>
      <c r="I50" s="329">
        <v>54000</v>
      </c>
      <c r="J50" s="144" t="s">
        <v>170</v>
      </c>
      <c r="K50" s="328">
        <f>I50*S3</f>
        <v>869400.00000000012</v>
      </c>
      <c r="L50" s="153">
        <v>45282</v>
      </c>
      <c r="M50" s="122" t="s">
        <v>267</v>
      </c>
      <c r="N50" s="123" t="s">
        <v>914</v>
      </c>
      <c r="O50" s="188" t="s">
        <v>158</v>
      </c>
      <c r="P50" s="217">
        <v>105202.24000000001</v>
      </c>
      <c r="Q50" s="149"/>
    </row>
    <row r="51" spans="1:32" s="165" customFormat="1" ht="64.5" customHeight="1">
      <c r="A51" s="176">
        <v>44</v>
      </c>
      <c r="B51" s="155" t="s">
        <v>268</v>
      </c>
      <c r="C51" s="156" t="s">
        <v>269</v>
      </c>
      <c r="D51" s="156" t="s">
        <v>270</v>
      </c>
      <c r="E51" s="157">
        <v>169</v>
      </c>
      <c r="F51" s="179">
        <v>44187</v>
      </c>
      <c r="G51" s="179">
        <v>44225</v>
      </c>
      <c r="H51" s="157">
        <v>84</v>
      </c>
      <c r="I51" s="253">
        <v>65340</v>
      </c>
      <c r="J51" s="158" t="s">
        <v>170</v>
      </c>
      <c r="K51" s="331">
        <f>I51*S3</f>
        <v>1051974</v>
      </c>
      <c r="L51" s="158" t="s">
        <v>718</v>
      </c>
      <c r="M51" s="192" t="s">
        <v>271</v>
      </c>
      <c r="N51" s="160" t="s">
        <v>914</v>
      </c>
      <c r="O51" s="186" t="s">
        <v>158</v>
      </c>
      <c r="P51" s="264">
        <v>221234.95</v>
      </c>
      <c r="Q51" s="193"/>
    </row>
    <row r="52" spans="1:32" s="165" customFormat="1" ht="126.75" customHeight="1">
      <c r="A52" s="176">
        <v>45</v>
      </c>
      <c r="B52" s="155" t="s">
        <v>272</v>
      </c>
      <c r="C52" s="156" t="s">
        <v>273</v>
      </c>
      <c r="D52" s="157" t="s">
        <v>274</v>
      </c>
      <c r="E52" s="158">
        <v>190</v>
      </c>
      <c r="F52" s="159" t="s">
        <v>275</v>
      </c>
      <c r="G52" s="159">
        <v>44218</v>
      </c>
      <c r="H52" s="158">
        <v>60</v>
      </c>
      <c r="I52" s="253">
        <v>405900</v>
      </c>
      <c r="J52" s="158" t="s">
        <v>8</v>
      </c>
      <c r="K52" s="331">
        <f>I52*S4</f>
        <v>7689734.9100000001</v>
      </c>
      <c r="L52" s="158" t="s">
        <v>718</v>
      </c>
      <c r="M52" s="161" t="s">
        <v>276</v>
      </c>
      <c r="N52" s="160" t="s">
        <v>914</v>
      </c>
      <c r="O52" s="160" t="s">
        <v>158</v>
      </c>
      <c r="P52" s="264">
        <v>1563598.89</v>
      </c>
      <c r="Q52" s="193"/>
    </row>
    <row r="53" spans="1:32" s="139" customFormat="1" ht="24" customHeight="1">
      <c r="A53" s="523">
        <f>A52</f>
        <v>45</v>
      </c>
      <c r="B53" s="525" t="s">
        <v>0</v>
      </c>
      <c r="C53" s="194"/>
      <c r="D53" s="194"/>
      <c r="E53" s="194"/>
      <c r="F53" s="194"/>
      <c r="G53" s="195"/>
      <c r="H53" s="498"/>
      <c r="I53" s="499">
        <f>I8+I10+I11+I12+I13+I14+I15+I16+I20+I23+I24+I31+I32+I33+I34+I19+I43+I44+I46+I9+I29+I52</f>
        <v>5632225</v>
      </c>
      <c r="J53" s="500" t="s">
        <v>8</v>
      </c>
      <c r="K53" s="527">
        <f>SUM(K8:K52)</f>
        <v>199513013.70249999</v>
      </c>
      <c r="L53" s="529"/>
      <c r="M53" s="196"/>
      <c r="N53" s="197"/>
      <c r="O53" s="198"/>
      <c r="P53" s="531">
        <f>SUM(P8:P52)</f>
        <v>28541915.090000004</v>
      </c>
      <c r="Q53" s="199"/>
      <c r="R53" s="200">
        <f>P9+P20+P22+P35+P25+P8+P26+P48+P41+P36+P47+P50+P17+P14+P10+P13+P29+P21+P16+P18+P12+P19+P30+P23+P24+P27+P31+P34+P32+P43+P39+P37+P15+P42+P44+P40+P49+P11+P46</f>
        <v>21681160.990000006</v>
      </c>
      <c r="S53" s="139" t="s">
        <v>1010</v>
      </c>
    </row>
    <row r="54" spans="1:32" s="139" customFormat="1" ht="28.5" customHeight="1">
      <c r="A54" s="524"/>
      <c r="B54" s="526"/>
      <c r="C54" s="201"/>
      <c r="D54" s="201"/>
      <c r="E54" s="201"/>
      <c r="F54" s="201"/>
      <c r="G54" s="202"/>
      <c r="H54" s="425"/>
      <c r="I54" s="241">
        <f>I17+I18+I21+I25+I26+I27+I30+I35+I36+I37+I38+I39+I40+I41+I42+I45+I22+I28+I47+I48+I49+I50+I51</f>
        <v>5764663</v>
      </c>
      <c r="J54" s="203" t="s">
        <v>170</v>
      </c>
      <c r="K54" s="528"/>
      <c r="L54" s="530"/>
      <c r="M54" s="204"/>
      <c r="N54" s="205"/>
      <c r="O54" s="206"/>
      <c r="P54" s="532"/>
      <c r="Q54" s="347"/>
      <c r="R54" s="207">
        <f>P53-R53</f>
        <v>6860754.0999999978</v>
      </c>
      <c r="S54" s="139" t="s">
        <v>1011</v>
      </c>
      <c r="Z54" s="200"/>
    </row>
    <row r="55" spans="1:32" s="209" customFormat="1" ht="21" customHeight="1">
      <c r="A55" s="533" t="s">
        <v>44</v>
      </c>
      <c r="B55" s="534"/>
      <c r="C55" s="534"/>
      <c r="D55" s="534"/>
      <c r="E55" s="534"/>
      <c r="F55" s="534"/>
      <c r="G55" s="534"/>
      <c r="H55" s="534"/>
      <c r="I55" s="534"/>
      <c r="J55" s="534"/>
      <c r="K55" s="534"/>
      <c r="L55" s="534"/>
      <c r="M55" s="534"/>
      <c r="N55" s="534"/>
      <c r="O55" s="534"/>
      <c r="P55" s="534"/>
      <c r="Q55" s="208"/>
    </row>
    <row r="56" spans="1:32" s="139" customFormat="1" ht="78" customHeight="1">
      <c r="A56" s="113" t="s">
        <v>108</v>
      </c>
      <c r="B56" s="210" t="s">
        <v>277</v>
      </c>
      <c r="C56" s="100" t="s">
        <v>278</v>
      </c>
      <c r="D56" s="211" t="s">
        <v>279</v>
      </c>
      <c r="E56" s="113" t="s">
        <v>280</v>
      </c>
      <c r="F56" s="113" t="s">
        <v>281</v>
      </c>
      <c r="G56" s="113" t="s">
        <v>282</v>
      </c>
      <c r="H56" s="113">
        <v>72</v>
      </c>
      <c r="I56" s="348">
        <v>450000</v>
      </c>
      <c r="J56" s="113" t="s">
        <v>170</v>
      </c>
      <c r="K56" s="348">
        <f>I56*S3</f>
        <v>7245000.0000000009</v>
      </c>
      <c r="L56" s="113" t="s">
        <v>718</v>
      </c>
      <c r="M56" s="212" t="s">
        <v>283</v>
      </c>
      <c r="N56" s="113" t="s">
        <v>10</v>
      </c>
      <c r="O56" s="113" t="s">
        <v>178</v>
      </c>
      <c r="P56" s="213">
        <v>2174116.0299999998</v>
      </c>
      <c r="Q56" s="163"/>
    </row>
    <row r="57" spans="1:32" s="139" customFormat="1" ht="409.5">
      <c r="A57" s="113" t="s">
        <v>112</v>
      </c>
      <c r="B57" s="151" t="s">
        <v>284</v>
      </c>
      <c r="C57" s="103" t="s">
        <v>285</v>
      </c>
      <c r="D57" s="214" t="s">
        <v>286</v>
      </c>
      <c r="E57" s="116" t="s">
        <v>287</v>
      </c>
      <c r="F57" s="116" t="s">
        <v>614</v>
      </c>
      <c r="G57" s="116" t="s">
        <v>288</v>
      </c>
      <c r="H57" s="116">
        <v>64</v>
      </c>
      <c r="I57" s="329">
        <v>123000</v>
      </c>
      <c r="J57" s="116" t="s">
        <v>170</v>
      </c>
      <c r="K57" s="329">
        <f>I57*S3</f>
        <v>1980300.0000000002</v>
      </c>
      <c r="L57" s="117">
        <v>45591</v>
      </c>
      <c r="M57" s="215" t="s">
        <v>289</v>
      </c>
      <c r="N57" s="116" t="s">
        <v>111</v>
      </c>
      <c r="O57" s="116" t="s">
        <v>9</v>
      </c>
      <c r="P57" s="217">
        <v>336293.31</v>
      </c>
      <c r="Q57" s="506"/>
    </row>
    <row r="58" spans="1:32" s="150" customFormat="1" ht="73.5" customHeight="1">
      <c r="A58" s="116" t="s">
        <v>113</v>
      </c>
      <c r="B58" s="151" t="s">
        <v>290</v>
      </c>
      <c r="C58" s="103" t="s">
        <v>291</v>
      </c>
      <c r="D58" s="214" t="s">
        <v>292</v>
      </c>
      <c r="E58" s="116" t="s">
        <v>293</v>
      </c>
      <c r="F58" s="117">
        <v>43664</v>
      </c>
      <c r="G58" s="116" t="s">
        <v>294</v>
      </c>
      <c r="H58" s="116" t="s">
        <v>295</v>
      </c>
      <c r="I58" s="329">
        <v>45900</v>
      </c>
      <c r="J58" s="116" t="s">
        <v>8</v>
      </c>
      <c r="K58" s="329">
        <f>I58*S4</f>
        <v>869570.91</v>
      </c>
      <c r="L58" s="117">
        <v>44484</v>
      </c>
      <c r="M58" s="216" t="s">
        <v>296</v>
      </c>
      <c r="N58" s="116" t="s">
        <v>111</v>
      </c>
      <c r="O58" s="116" t="s">
        <v>9</v>
      </c>
      <c r="P58" s="330">
        <v>102546.17</v>
      </c>
      <c r="Q58" s="154"/>
      <c r="R58" s="519"/>
      <c r="S58" s="519"/>
      <c r="T58" s="519"/>
      <c r="U58" s="519"/>
    </row>
    <row r="59" spans="1:32" s="139" customFormat="1" ht="96.75" customHeight="1">
      <c r="A59" s="113" t="s">
        <v>297</v>
      </c>
      <c r="B59" s="151" t="s">
        <v>298</v>
      </c>
      <c r="C59" s="103" t="s">
        <v>1</v>
      </c>
      <c r="D59" s="214" t="s">
        <v>299</v>
      </c>
      <c r="E59" s="116" t="s">
        <v>300</v>
      </c>
      <c r="F59" s="116" t="s">
        <v>301</v>
      </c>
      <c r="G59" s="116" t="s">
        <v>302</v>
      </c>
      <c r="H59" s="116" t="s">
        <v>303</v>
      </c>
      <c r="I59" s="329">
        <v>136171</v>
      </c>
      <c r="J59" s="116" t="s">
        <v>8</v>
      </c>
      <c r="K59" s="329">
        <f>I59*S4</f>
        <v>2579745.9779000003</v>
      </c>
      <c r="L59" s="117">
        <v>45534</v>
      </c>
      <c r="M59" s="216" t="s">
        <v>304</v>
      </c>
      <c r="N59" s="116" t="s">
        <v>10</v>
      </c>
      <c r="O59" s="116" t="s">
        <v>178</v>
      </c>
      <c r="P59" s="330">
        <v>428291.04</v>
      </c>
      <c r="Q59" s="163"/>
    </row>
    <row r="60" spans="1:32" s="139" customFormat="1" ht="120">
      <c r="A60" s="116" t="s">
        <v>305</v>
      </c>
      <c r="B60" s="151" t="s">
        <v>31</v>
      </c>
      <c r="C60" s="103" t="s">
        <v>30</v>
      </c>
      <c r="D60" s="214" t="s">
        <v>29</v>
      </c>
      <c r="E60" s="116" t="s">
        <v>457</v>
      </c>
      <c r="F60" s="116" t="s">
        <v>302</v>
      </c>
      <c r="G60" s="116" t="s">
        <v>458</v>
      </c>
      <c r="H60" s="116" t="s">
        <v>39</v>
      </c>
      <c r="I60" s="329">
        <v>135000</v>
      </c>
      <c r="J60" s="116" t="s">
        <v>8</v>
      </c>
      <c r="K60" s="329">
        <f>I60*S4</f>
        <v>2557561.5</v>
      </c>
      <c r="L60" s="117">
        <v>45474</v>
      </c>
      <c r="M60" s="216" t="s">
        <v>459</v>
      </c>
      <c r="N60" s="116" t="s">
        <v>10</v>
      </c>
      <c r="O60" s="116" t="s">
        <v>178</v>
      </c>
      <c r="P60" s="337">
        <v>500663.39</v>
      </c>
      <c r="Q60" s="163"/>
    </row>
    <row r="61" spans="1:32" s="139" customFormat="1" ht="56.25" customHeight="1">
      <c r="A61" s="116" t="s">
        <v>312</v>
      </c>
      <c r="B61" s="151" t="s">
        <v>306</v>
      </c>
      <c r="C61" s="103" t="s">
        <v>99</v>
      </c>
      <c r="D61" s="214" t="s">
        <v>307</v>
      </c>
      <c r="E61" s="116" t="s">
        <v>308</v>
      </c>
      <c r="F61" s="116" t="s">
        <v>309</v>
      </c>
      <c r="G61" s="116" t="s">
        <v>310</v>
      </c>
      <c r="H61" s="116" t="s">
        <v>303</v>
      </c>
      <c r="I61" s="329">
        <v>120000</v>
      </c>
      <c r="J61" s="116" t="s">
        <v>170</v>
      </c>
      <c r="K61" s="329">
        <f>I61*S3</f>
        <v>1932000.0000000002</v>
      </c>
      <c r="L61" s="117">
        <v>45947</v>
      </c>
      <c r="M61" s="216" t="s">
        <v>311</v>
      </c>
      <c r="N61" s="116" t="s">
        <v>10</v>
      </c>
      <c r="O61" s="116" t="s">
        <v>178</v>
      </c>
      <c r="P61" s="337">
        <v>417639.51</v>
      </c>
      <c r="Q61" s="163"/>
    </row>
    <row r="62" spans="1:32" s="150" customFormat="1" ht="249.75" customHeight="1">
      <c r="A62" s="116" t="s">
        <v>320</v>
      </c>
      <c r="B62" s="151" t="s">
        <v>313</v>
      </c>
      <c r="C62" s="103" t="s">
        <v>314</v>
      </c>
      <c r="D62" s="214" t="s">
        <v>315</v>
      </c>
      <c r="E62" s="116" t="s">
        <v>316</v>
      </c>
      <c r="F62" s="116" t="s">
        <v>317</v>
      </c>
      <c r="G62" s="116" t="s">
        <v>318</v>
      </c>
      <c r="H62" s="116" t="s">
        <v>295</v>
      </c>
      <c r="I62" s="329">
        <v>44450</v>
      </c>
      <c r="J62" s="116" t="s">
        <v>170</v>
      </c>
      <c r="K62" s="329">
        <f>I62*S3</f>
        <v>715645.00000000012</v>
      </c>
      <c r="L62" s="117">
        <v>45070</v>
      </c>
      <c r="M62" s="216" t="s">
        <v>319</v>
      </c>
      <c r="N62" s="116" t="s">
        <v>10</v>
      </c>
      <c r="O62" s="116" t="s">
        <v>178</v>
      </c>
      <c r="P62" s="330">
        <v>94508.94</v>
      </c>
      <c r="Q62" s="154"/>
    </row>
    <row r="63" spans="1:32" s="139" customFormat="1" ht="41.25" customHeight="1">
      <c r="A63" s="113">
        <v>8</v>
      </c>
      <c r="B63" s="151" t="s">
        <v>325</v>
      </c>
      <c r="C63" s="103" t="s">
        <v>99</v>
      </c>
      <c r="D63" s="214" t="s">
        <v>326</v>
      </c>
      <c r="E63" s="116" t="s">
        <v>327</v>
      </c>
      <c r="F63" s="116" t="s">
        <v>322</v>
      </c>
      <c r="G63" s="116" t="s">
        <v>328</v>
      </c>
      <c r="H63" s="116" t="s">
        <v>39</v>
      </c>
      <c r="I63" s="329">
        <v>16700</v>
      </c>
      <c r="J63" s="116" t="s">
        <v>170</v>
      </c>
      <c r="K63" s="329">
        <f>I63*S3</f>
        <v>268870</v>
      </c>
      <c r="L63" s="117">
        <v>45947</v>
      </c>
      <c r="M63" s="216" t="s">
        <v>329</v>
      </c>
      <c r="N63" s="116" t="s">
        <v>330</v>
      </c>
      <c r="O63" s="116" t="s">
        <v>331</v>
      </c>
      <c r="P63" s="217">
        <v>53373.43</v>
      </c>
      <c r="Q63" s="163"/>
    </row>
    <row r="64" spans="1:32" s="139" customFormat="1" ht="103.5" customHeight="1">
      <c r="A64" s="113">
        <v>9</v>
      </c>
      <c r="B64" s="151" t="s">
        <v>43</v>
      </c>
      <c r="C64" s="103" t="s">
        <v>42</v>
      </c>
      <c r="D64" s="214" t="s">
        <v>41</v>
      </c>
      <c r="E64" s="116" t="s">
        <v>321</v>
      </c>
      <c r="F64" s="116" t="s">
        <v>322</v>
      </c>
      <c r="G64" s="116" t="s">
        <v>323</v>
      </c>
      <c r="H64" s="116" t="s">
        <v>39</v>
      </c>
      <c r="I64" s="329">
        <v>44145</v>
      </c>
      <c r="J64" s="116" t="s">
        <v>8</v>
      </c>
      <c r="K64" s="329">
        <f>I64*S4</f>
        <v>836322.61050000007</v>
      </c>
      <c r="L64" s="117">
        <v>45589</v>
      </c>
      <c r="M64" s="216" t="s">
        <v>324</v>
      </c>
      <c r="N64" s="116" t="s">
        <v>10</v>
      </c>
      <c r="O64" s="116" t="s">
        <v>178</v>
      </c>
      <c r="P64" s="217">
        <v>240933.91</v>
      </c>
      <c r="Q64" s="163"/>
    </row>
    <row r="65" spans="1:32" s="143" customFormat="1" ht="409.5">
      <c r="A65" s="113" t="s">
        <v>337</v>
      </c>
      <c r="B65" s="151" t="s">
        <v>332</v>
      </c>
      <c r="C65" s="103" t="s">
        <v>1</v>
      </c>
      <c r="D65" s="214" t="s">
        <v>333</v>
      </c>
      <c r="E65" s="116" t="s">
        <v>334</v>
      </c>
      <c r="F65" s="116" t="s">
        <v>328</v>
      </c>
      <c r="G65" s="116" t="s">
        <v>335</v>
      </c>
      <c r="H65" s="116" t="s">
        <v>39</v>
      </c>
      <c r="I65" s="329">
        <v>300000</v>
      </c>
      <c r="J65" s="116" t="s">
        <v>8</v>
      </c>
      <c r="K65" s="329">
        <f>I65*S4</f>
        <v>5683470</v>
      </c>
      <c r="L65" s="218">
        <v>45597</v>
      </c>
      <c r="M65" s="216" t="s">
        <v>336</v>
      </c>
      <c r="N65" s="116" t="s">
        <v>10</v>
      </c>
      <c r="O65" s="116" t="s">
        <v>178</v>
      </c>
      <c r="P65" s="217">
        <v>1203502.6200000001</v>
      </c>
      <c r="Q65" s="506"/>
    </row>
    <row r="66" spans="1:32" s="139" customFormat="1" ht="98.25" customHeight="1">
      <c r="A66" s="113" t="s">
        <v>343</v>
      </c>
      <c r="B66" s="151" t="s">
        <v>24</v>
      </c>
      <c r="C66" s="103" t="s">
        <v>344</v>
      </c>
      <c r="D66" s="214" t="s">
        <v>22</v>
      </c>
      <c r="E66" s="116" t="s">
        <v>345</v>
      </c>
      <c r="F66" s="116" t="s">
        <v>346</v>
      </c>
      <c r="G66" s="116" t="s">
        <v>323</v>
      </c>
      <c r="H66" s="116" t="s">
        <v>39</v>
      </c>
      <c r="I66" s="329">
        <v>110000</v>
      </c>
      <c r="J66" s="116" t="s">
        <v>170</v>
      </c>
      <c r="K66" s="329">
        <f>I66*S3</f>
        <v>1771000.0000000002</v>
      </c>
      <c r="L66" s="218">
        <v>45597</v>
      </c>
      <c r="M66" s="216" t="s">
        <v>347</v>
      </c>
      <c r="N66" s="116" t="s">
        <v>111</v>
      </c>
      <c r="O66" s="116" t="s">
        <v>9</v>
      </c>
      <c r="P66" s="330">
        <v>314851.33</v>
      </c>
      <c r="Q66" s="219"/>
    </row>
    <row r="67" spans="1:32" s="150" customFormat="1" ht="81.75" customHeight="1">
      <c r="A67" s="116" t="s">
        <v>348</v>
      </c>
      <c r="B67" s="151" t="s">
        <v>349</v>
      </c>
      <c r="C67" s="103" t="s">
        <v>350</v>
      </c>
      <c r="D67" s="214" t="s">
        <v>351</v>
      </c>
      <c r="E67" s="116" t="s">
        <v>352</v>
      </c>
      <c r="F67" s="116" t="s">
        <v>353</v>
      </c>
      <c r="G67" s="116" t="s">
        <v>354</v>
      </c>
      <c r="H67" s="116" t="s">
        <v>355</v>
      </c>
      <c r="I67" s="329">
        <v>15000</v>
      </c>
      <c r="J67" s="116" t="s">
        <v>8</v>
      </c>
      <c r="K67" s="329">
        <f>I67*S4</f>
        <v>284173.5</v>
      </c>
      <c r="L67" s="117">
        <v>44530</v>
      </c>
      <c r="M67" s="216" t="s">
        <v>356</v>
      </c>
      <c r="N67" s="116" t="s">
        <v>330</v>
      </c>
      <c r="O67" s="116" t="s">
        <v>331</v>
      </c>
      <c r="P67" s="330">
        <v>18916.259999999998</v>
      </c>
      <c r="Q67" s="154"/>
    </row>
    <row r="68" spans="1:32" s="150" customFormat="1" ht="144.75" customHeight="1">
      <c r="A68" s="116" t="s">
        <v>357</v>
      </c>
      <c r="B68" s="151" t="s">
        <v>358</v>
      </c>
      <c r="C68" s="103" t="s">
        <v>115</v>
      </c>
      <c r="D68" s="214" t="s">
        <v>359</v>
      </c>
      <c r="E68" s="116" t="s">
        <v>360</v>
      </c>
      <c r="F68" s="116" t="s">
        <v>361</v>
      </c>
      <c r="G68" s="116" t="s">
        <v>362</v>
      </c>
      <c r="H68" s="116" t="s">
        <v>39</v>
      </c>
      <c r="I68" s="329">
        <v>320000</v>
      </c>
      <c r="J68" s="116" t="s">
        <v>170</v>
      </c>
      <c r="K68" s="329">
        <f>I68*S3</f>
        <v>5152000</v>
      </c>
      <c r="L68" s="117">
        <v>45075</v>
      </c>
      <c r="M68" s="216" t="s">
        <v>363</v>
      </c>
      <c r="N68" s="116" t="s">
        <v>10</v>
      </c>
      <c r="O68" s="116" t="s">
        <v>178</v>
      </c>
      <c r="P68" s="330">
        <v>771337.59</v>
      </c>
      <c r="Q68" s="154"/>
    </row>
    <row r="69" spans="1:32" s="139" customFormat="1" ht="264" customHeight="1">
      <c r="A69" s="113" t="s">
        <v>364</v>
      </c>
      <c r="B69" s="151" t="s">
        <v>365</v>
      </c>
      <c r="C69" s="103" t="s">
        <v>23</v>
      </c>
      <c r="D69" s="214" t="s">
        <v>366</v>
      </c>
      <c r="E69" s="116" t="s">
        <v>367</v>
      </c>
      <c r="F69" s="116" t="s">
        <v>368</v>
      </c>
      <c r="G69" s="116" t="s">
        <v>369</v>
      </c>
      <c r="H69" s="116" t="s">
        <v>39</v>
      </c>
      <c r="I69" s="329">
        <v>231300</v>
      </c>
      <c r="J69" s="116" t="s">
        <v>8</v>
      </c>
      <c r="K69" s="329">
        <f>I69*S4</f>
        <v>4381955.37</v>
      </c>
      <c r="L69" s="218">
        <v>45630</v>
      </c>
      <c r="M69" s="216" t="s">
        <v>370</v>
      </c>
      <c r="N69" s="116" t="s">
        <v>371</v>
      </c>
      <c r="O69" s="116" t="s">
        <v>372</v>
      </c>
      <c r="P69" s="330">
        <v>738633.7</v>
      </c>
      <c r="Q69" s="163"/>
    </row>
    <row r="70" spans="1:32" s="139" customFormat="1" ht="60.75" customHeight="1">
      <c r="A70" s="116" t="s">
        <v>373</v>
      </c>
      <c r="B70" s="151" t="s">
        <v>374</v>
      </c>
      <c r="C70" s="103" t="s">
        <v>2</v>
      </c>
      <c r="D70" s="214" t="s">
        <v>375</v>
      </c>
      <c r="E70" s="116" t="s">
        <v>376</v>
      </c>
      <c r="F70" s="116" t="s">
        <v>377</v>
      </c>
      <c r="G70" s="116" t="s">
        <v>378</v>
      </c>
      <c r="H70" s="116" t="s">
        <v>39</v>
      </c>
      <c r="I70" s="329">
        <v>138021</v>
      </c>
      <c r="J70" s="116" t="s">
        <v>170</v>
      </c>
      <c r="K70" s="329">
        <f>I70*S3</f>
        <v>2222138.1</v>
      </c>
      <c r="L70" s="117">
        <v>45658</v>
      </c>
      <c r="M70" s="216" t="s">
        <v>379</v>
      </c>
      <c r="N70" s="116" t="s">
        <v>10</v>
      </c>
      <c r="O70" s="116" t="s">
        <v>178</v>
      </c>
      <c r="P70" s="330">
        <v>387357.23</v>
      </c>
      <c r="Q70" s="154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</row>
    <row r="71" spans="1:32" s="143" customFormat="1" ht="93.75" customHeight="1">
      <c r="A71" s="113" t="s">
        <v>380</v>
      </c>
      <c r="B71" s="210" t="s">
        <v>381</v>
      </c>
      <c r="C71" s="100" t="s">
        <v>115</v>
      </c>
      <c r="D71" s="211" t="s">
        <v>382</v>
      </c>
      <c r="E71" s="113" t="s">
        <v>383</v>
      </c>
      <c r="F71" s="114">
        <v>43840</v>
      </c>
      <c r="G71" s="114">
        <v>43844</v>
      </c>
      <c r="H71" s="113">
        <v>60</v>
      </c>
      <c r="I71" s="348">
        <v>530052.48</v>
      </c>
      <c r="J71" s="221" t="s">
        <v>8</v>
      </c>
      <c r="K71" s="349">
        <f>I71*S4</f>
        <v>10041791.228351999</v>
      </c>
      <c r="L71" s="113" t="s">
        <v>718</v>
      </c>
      <c r="M71" s="212" t="s">
        <v>384</v>
      </c>
      <c r="N71" s="222">
        <v>0.1</v>
      </c>
      <c r="O71" s="222">
        <v>0.03</v>
      </c>
      <c r="P71" s="226">
        <v>2488334.7000000002</v>
      </c>
      <c r="Q71" s="220"/>
    </row>
    <row r="72" spans="1:32" s="139" customFormat="1" ht="64.5" customHeight="1">
      <c r="A72" s="113" t="s">
        <v>669</v>
      </c>
      <c r="B72" s="151" t="s">
        <v>390</v>
      </c>
      <c r="C72" s="103" t="s">
        <v>2</v>
      </c>
      <c r="D72" s="214" t="s">
        <v>391</v>
      </c>
      <c r="E72" s="116" t="s">
        <v>392</v>
      </c>
      <c r="F72" s="117">
        <v>43843</v>
      </c>
      <c r="G72" s="117">
        <v>43852</v>
      </c>
      <c r="H72" s="116">
        <v>57</v>
      </c>
      <c r="I72" s="329">
        <v>17272.8</v>
      </c>
      <c r="J72" s="144" t="s">
        <v>8</v>
      </c>
      <c r="K72" s="328">
        <f>I72*S4</f>
        <v>327231.46872</v>
      </c>
      <c r="L72" s="117">
        <v>45593</v>
      </c>
      <c r="M72" s="216" t="s">
        <v>393</v>
      </c>
      <c r="N72" s="223">
        <v>0.12</v>
      </c>
      <c r="O72" s="223">
        <v>0.05</v>
      </c>
      <c r="P72" s="217">
        <v>50202.559999999998</v>
      </c>
      <c r="Q72" s="220"/>
    </row>
    <row r="73" spans="1:32" s="150" customFormat="1" ht="93.75" customHeight="1">
      <c r="A73" s="116" t="s">
        <v>670</v>
      </c>
      <c r="B73" s="151" t="s">
        <v>401</v>
      </c>
      <c r="C73" s="103" t="s">
        <v>99</v>
      </c>
      <c r="D73" s="214" t="s">
        <v>402</v>
      </c>
      <c r="E73" s="116" t="s">
        <v>403</v>
      </c>
      <c r="F73" s="116" t="s">
        <v>398</v>
      </c>
      <c r="G73" s="116" t="s">
        <v>404</v>
      </c>
      <c r="H73" s="116">
        <v>48</v>
      </c>
      <c r="I73" s="329">
        <v>134199</v>
      </c>
      <c r="J73" s="144" t="s">
        <v>8</v>
      </c>
      <c r="K73" s="328">
        <f>I73*S4</f>
        <v>2542386.6351000001</v>
      </c>
      <c r="L73" s="117">
        <v>45352</v>
      </c>
      <c r="M73" s="216" t="s">
        <v>405</v>
      </c>
      <c r="N73" s="116" t="s">
        <v>10</v>
      </c>
      <c r="O73" s="116" t="s">
        <v>178</v>
      </c>
      <c r="P73" s="217">
        <v>478088.13</v>
      </c>
      <c r="Q73" s="224"/>
    </row>
    <row r="74" spans="1:32" s="139" customFormat="1" ht="178.5" customHeight="1">
      <c r="A74" s="116" t="s">
        <v>671</v>
      </c>
      <c r="B74" s="151" t="s">
        <v>37</v>
      </c>
      <c r="C74" s="103" t="s">
        <v>406</v>
      </c>
      <c r="D74" s="214" t="s">
        <v>36</v>
      </c>
      <c r="E74" s="116" t="s">
        <v>407</v>
      </c>
      <c r="F74" s="116" t="s">
        <v>398</v>
      </c>
      <c r="G74" s="116" t="s">
        <v>404</v>
      </c>
      <c r="H74" s="116" t="s">
        <v>39</v>
      </c>
      <c r="I74" s="329">
        <v>180000</v>
      </c>
      <c r="J74" s="144" t="s">
        <v>170</v>
      </c>
      <c r="K74" s="328">
        <f>I74*S3</f>
        <v>2898000.0000000005</v>
      </c>
      <c r="L74" s="117">
        <v>45706</v>
      </c>
      <c r="M74" s="216" t="s">
        <v>408</v>
      </c>
      <c r="N74" s="116" t="s">
        <v>10</v>
      </c>
      <c r="O74" s="116" t="s">
        <v>178</v>
      </c>
      <c r="P74" s="217">
        <v>763128.66</v>
      </c>
      <c r="Q74" s="224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</row>
    <row r="75" spans="1:32" s="139" customFormat="1" ht="147" customHeight="1">
      <c r="A75" s="116" t="s">
        <v>672</v>
      </c>
      <c r="B75" s="151" t="s">
        <v>394</v>
      </c>
      <c r="C75" s="103" t="s">
        <v>395</v>
      </c>
      <c r="D75" s="214" t="s">
        <v>396</v>
      </c>
      <c r="E75" s="116" t="s">
        <v>397</v>
      </c>
      <c r="F75" s="116" t="s">
        <v>398</v>
      </c>
      <c r="G75" s="116" t="s">
        <v>399</v>
      </c>
      <c r="H75" s="116" t="s">
        <v>39</v>
      </c>
      <c r="I75" s="329">
        <v>100000</v>
      </c>
      <c r="J75" s="144" t="s">
        <v>8</v>
      </c>
      <c r="K75" s="328">
        <f>I75*S4</f>
        <v>1894490</v>
      </c>
      <c r="L75" s="117">
        <v>45717</v>
      </c>
      <c r="M75" s="216" t="s">
        <v>400</v>
      </c>
      <c r="N75" s="116" t="s">
        <v>330</v>
      </c>
      <c r="O75" s="116" t="s">
        <v>331</v>
      </c>
      <c r="P75" s="217">
        <v>392371.38</v>
      </c>
      <c r="Q75" s="224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  <c r="AF75" s="150"/>
    </row>
    <row r="76" spans="1:32" s="139" customFormat="1" ht="68.25" customHeight="1">
      <c r="A76" s="319" t="s">
        <v>673</v>
      </c>
      <c r="B76" s="210" t="s">
        <v>410</v>
      </c>
      <c r="C76" s="100" t="s">
        <v>99</v>
      </c>
      <c r="D76" s="211" t="s">
        <v>411</v>
      </c>
      <c r="E76" s="113" t="s">
        <v>412</v>
      </c>
      <c r="F76" s="113" t="s">
        <v>413</v>
      </c>
      <c r="G76" s="113" t="s">
        <v>414</v>
      </c>
      <c r="H76" s="113">
        <v>72</v>
      </c>
      <c r="I76" s="348">
        <v>36000</v>
      </c>
      <c r="J76" s="221" t="s">
        <v>170</v>
      </c>
      <c r="K76" s="349">
        <f>I76*S3</f>
        <v>579600</v>
      </c>
      <c r="L76" s="221" t="s">
        <v>718</v>
      </c>
      <c r="M76" s="212" t="s">
        <v>415</v>
      </c>
      <c r="N76" s="113" t="s">
        <v>10</v>
      </c>
      <c r="O76" s="113" t="s">
        <v>178</v>
      </c>
      <c r="P76" s="226">
        <v>92702.54</v>
      </c>
      <c r="Q76" s="220"/>
    </row>
    <row r="77" spans="1:32" s="143" customFormat="1" ht="113.25" customHeight="1">
      <c r="A77" s="116" t="s">
        <v>409</v>
      </c>
      <c r="B77" s="151" t="s">
        <v>859</v>
      </c>
      <c r="C77" s="103" t="s">
        <v>101</v>
      </c>
      <c r="D77" s="214" t="s">
        <v>417</v>
      </c>
      <c r="E77" s="116" t="s">
        <v>422</v>
      </c>
      <c r="F77" s="116" t="s">
        <v>423</v>
      </c>
      <c r="G77" s="116" t="s">
        <v>424</v>
      </c>
      <c r="H77" s="116" t="s">
        <v>39</v>
      </c>
      <c r="I77" s="329">
        <v>264900</v>
      </c>
      <c r="J77" s="144" t="s">
        <v>8</v>
      </c>
      <c r="K77" s="328">
        <f>I77*S4</f>
        <v>5018504.01</v>
      </c>
      <c r="L77" s="117">
        <v>45813</v>
      </c>
      <c r="M77" s="216" t="s">
        <v>425</v>
      </c>
      <c r="N77" s="116" t="s">
        <v>10</v>
      </c>
      <c r="O77" s="116" t="s">
        <v>178</v>
      </c>
      <c r="P77" s="217">
        <v>1002329.51</v>
      </c>
      <c r="Q77" s="224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50"/>
      <c r="AC77" s="150"/>
      <c r="AD77" s="150"/>
      <c r="AE77" s="150"/>
      <c r="AF77" s="150"/>
    </row>
    <row r="78" spans="1:32" s="143" customFormat="1" ht="69" customHeight="1">
      <c r="A78" s="116" t="s">
        <v>416</v>
      </c>
      <c r="B78" s="151" t="s">
        <v>119</v>
      </c>
      <c r="C78" s="103" t="s">
        <v>101</v>
      </c>
      <c r="D78" s="214" t="s">
        <v>120</v>
      </c>
      <c r="E78" s="116" t="s">
        <v>426</v>
      </c>
      <c r="F78" s="116" t="s">
        <v>427</v>
      </c>
      <c r="G78" s="116" t="s">
        <v>428</v>
      </c>
      <c r="H78" s="116" t="s">
        <v>39</v>
      </c>
      <c r="I78" s="329">
        <v>72725.399999999994</v>
      </c>
      <c r="J78" s="144" t="s">
        <v>8</v>
      </c>
      <c r="K78" s="328">
        <f>I78*S4</f>
        <v>1377775.4304599999</v>
      </c>
      <c r="L78" s="117">
        <v>45741</v>
      </c>
      <c r="M78" s="216" t="s">
        <v>429</v>
      </c>
      <c r="N78" s="116" t="s">
        <v>10</v>
      </c>
      <c r="O78" s="116" t="s">
        <v>178</v>
      </c>
      <c r="P78" s="217">
        <v>358003.45</v>
      </c>
      <c r="Q78" s="224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50"/>
      <c r="AE78" s="150"/>
      <c r="AF78" s="150"/>
    </row>
    <row r="79" spans="1:32" s="139" customFormat="1" ht="75">
      <c r="A79" s="116">
        <v>24</v>
      </c>
      <c r="B79" s="151" t="s">
        <v>441</v>
      </c>
      <c r="C79" s="103" t="s">
        <v>110</v>
      </c>
      <c r="D79" s="214" t="s">
        <v>442</v>
      </c>
      <c r="E79" s="116" t="s">
        <v>443</v>
      </c>
      <c r="F79" s="116" t="s">
        <v>432</v>
      </c>
      <c r="G79" s="116" t="s">
        <v>444</v>
      </c>
      <c r="H79" s="116" t="s">
        <v>39</v>
      </c>
      <c r="I79" s="329">
        <v>89380.800000000003</v>
      </c>
      <c r="J79" s="144" t="s">
        <v>8</v>
      </c>
      <c r="K79" s="328">
        <f>I79*S4</f>
        <v>1693310.3179200001</v>
      </c>
      <c r="L79" s="117">
        <v>45778</v>
      </c>
      <c r="M79" s="216" t="s">
        <v>445</v>
      </c>
      <c r="N79" s="116" t="s">
        <v>10</v>
      </c>
      <c r="O79" s="116">
        <v>0.03</v>
      </c>
      <c r="P79" s="217">
        <v>340146.62</v>
      </c>
      <c r="Q79" s="224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  <c r="AF79" s="150"/>
    </row>
    <row r="80" spans="1:32" s="139" customFormat="1" ht="330">
      <c r="A80" s="319">
        <v>25</v>
      </c>
      <c r="B80" s="210" t="s">
        <v>114</v>
      </c>
      <c r="C80" s="100" t="s">
        <v>115</v>
      </c>
      <c r="D80" s="211" t="s">
        <v>116</v>
      </c>
      <c r="E80" s="113" t="s">
        <v>431</v>
      </c>
      <c r="F80" s="113" t="s">
        <v>432</v>
      </c>
      <c r="G80" s="113" t="s">
        <v>433</v>
      </c>
      <c r="H80" s="113" t="s">
        <v>388</v>
      </c>
      <c r="I80" s="348">
        <v>316076</v>
      </c>
      <c r="J80" s="221" t="s">
        <v>8</v>
      </c>
      <c r="K80" s="349">
        <f>I80*S4</f>
        <v>5988028.2124000005</v>
      </c>
      <c r="L80" s="221" t="s">
        <v>718</v>
      </c>
      <c r="M80" s="212" t="s">
        <v>434</v>
      </c>
      <c r="N80" s="113" t="s">
        <v>10</v>
      </c>
      <c r="O80" s="113" t="s">
        <v>178</v>
      </c>
      <c r="P80" s="226">
        <v>1955826</v>
      </c>
      <c r="Q80" s="220"/>
    </row>
    <row r="81" spans="1:32" s="150" customFormat="1" ht="180">
      <c r="A81" s="116" t="s">
        <v>430</v>
      </c>
      <c r="B81" s="151" t="s">
        <v>449</v>
      </c>
      <c r="C81" s="103" t="s">
        <v>450</v>
      </c>
      <c r="D81" s="214" t="s">
        <v>451</v>
      </c>
      <c r="E81" s="116" t="s">
        <v>452</v>
      </c>
      <c r="F81" s="116" t="s">
        <v>453</v>
      </c>
      <c r="G81" s="116" t="s">
        <v>454</v>
      </c>
      <c r="H81" s="116" t="s">
        <v>455</v>
      </c>
      <c r="I81" s="329">
        <v>107527.05</v>
      </c>
      <c r="J81" s="144" t="s">
        <v>170</v>
      </c>
      <c r="K81" s="328">
        <f>I81*S3</f>
        <v>1731185.5050000001</v>
      </c>
      <c r="L81" s="117">
        <v>45405</v>
      </c>
      <c r="M81" s="216" t="s">
        <v>456</v>
      </c>
      <c r="N81" s="116" t="s">
        <v>10</v>
      </c>
      <c r="O81" s="116" t="s">
        <v>178</v>
      </c>
      <c r="P81" s="217">
        <v>259524.01</v>
      </c>
      <c r="Q81" s="224"/>
    </row>
    <row r="82" spans="1:32" s="143" customFormat="1" ht="127.5" customHeight="1">
      <c r="A82" s="319" t="s">
        <v>435</v>
      </c>
      <c r="B82" s="210" t="s">
        <v>31</v>
      </c>
      <c r="C82" s="100" t="s">
        <v>30</v>
      </c>
      <c r="D82" s="211" t="s">
        <v>29</v>
      </c>
      <c r="E82" s="113" t="s">
        <v>460</v>
      </c>
      <c r="F82" s="113" t="s">
        <v>433</v>
      </c>
      <c r="G82" s="113" t="s">
        <v>444</v>
      </c>
      <c r="H82" s="113" t="s">
        <v>388</v>
      </c>
      <c r="I82" s="348">
        <v>419553</v>
      </c>
      <c r="J82" s="221" t="s">
        <v>8</v>
      </c>
      <c r="K82" s="349">
        <f>I82*S4</f>
        <v>7948389.6297000004</v>
      </c>
      <c r="L82" s="221" t="s">
        <v>718</v>
      </c>
      <c r="M82" s="212" t="s">
        <v>461</v>
      </c>
      <c r="N82" s="113" t="s">
        <v>10</v>
      </c>
      <c r="O82" s="113" t="s">
        <v>178</v>
      </c>
      <c r="P82" s="226">
        <v>2122196.35</v>
      </c>
      <c r="Q82" s="225"/>
    </row>
    <row r="83" spans="1:32" s="143" customFormat="1" ht="409.5">
      <c r="A83" s="116" t="s">
        <v>440</v>
      </c>
      <c r="B83" s="151" t="s">
        <v>338</v>
      </c>
      <c r="C83" s="103" t="s">
        <v>1</v>
      </c>
      <c r="D83" s="214" t="s">
        <v>333</v>
      </c>
      <c r="E83" s="116" t="s">
        <v>339</v>
      </c>
      <c r="F83" s="116" t="s">
        <v>340</v>
      </c>
      <c r="G83" s="116" t="s">
        <v>341</v>
      </c>
      <c r="H83" s="116" t="s">
        <v>39</v>
      </c>
      <c r="I83" s="329">
        <v>200000</v>
      </c>
      <c r="J83" s="144" t="s">
        <v>8</v>
      </c>
      <c r="K83" s="328">
        <f>I83*S4</f>
        <v>3788980</v>
      </c>
      <c r="L83" s="117">
        <v>45839</v>
      </c>
      <c r="M83" s="216" t="s">
        <v>342</v>
      </c>
      <c r="N83" s="116" t="s">
        <v>10</v>
      </c>
      <c r="O83" s="116" t="s">
        <v>178</v>
      </c>
      <c r="P83" s="217">
        <v>608260.35</v>
      </c>
      <c r="Q83" s="224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</row>
    <row r="84" spans="1:32" s="143" customFormat="1" ht="90">
      <c r="A84" s="116" t="s">
        <v>446</v>
      </c>
      <c r="B84" s="151" t="s">
        <v>469</v>
      </c>
      <c r="C84" s="103" t="s">
        <v>470</v>
      </c>
      <c r="D84" s="214" t="s">
        <v>471</v>
      </c>
      <c r="E84" s="116" t="s">
        <v>472</v>
      </c>
      <c r="F84" s="116" t="s">
        <v>340</v>
      </c>
      <c r="G84" s="116" t="s">
        <v>473</v>
      </c>
      <c r="H84" s="116" t="s">
        <v>39</v>
      </c>
      <c r="I84" s="329">
        <v>202000</v>
      </c>
      <c r="J84" s="144" t="s">
        <v>8</v>
      </c>
      <c r="K84" s="328">
        <f>I84*S4</f>
        <v>3826869.8000000003</v>
      </c>
      <c r="L84" s="428">
        <v>45839</v>
      </c>
      <c r="M84" s="216" t="s">
        <v>474</v>
      </c>
      <c r="N84" s="116" t="s">
        <v>10</v>
      </c>
      <c r="O84" s="116" t="s">
        <v>178</v>
      </c>
      <c r="P84" s="217">
        <v>752156.32</v>
      </c>
      <c r="Q84" s="224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</row>
    <row r="85" spans="1:32" s="139" customFormat="1" ht="78.75">
      <c r="A85" s="116" t="s">
        <v>448</v>
      </c>
      <c r="B85" s="151" t="s">
        <v>477</v>
      </c>
      <c r="C85" s="103" t="s">
        <v>99</v>
      </c>
      <c r="D85" s="214" t="s">
        <v>326</v>
      </c>
      <c r="E85" s="116" t="s">
        <v>478</v>
      </c>
      <c r="F85" s="116" t="s">
        <v>473</v>
      </c>
      <c r="G85" s="116" t="s">
        <v>479</v>
      </c>
      <c r="H85" s="116" t="s">
        <v>39</v>
      </c>
      <c r="I85" s="329">
        <v>15000</v>
      </c>
      <c r="J85" s="144" t="s">
        <v>170</v>
      </c>
      <c r="K85" s="328">
        <f>I85*S3</f>
        <v>241500.00000000003</v>
      </c>
      <c r="L85" s="428">
        <v>45870</v>
      </c>
      <c r="M85" s="216" t="s">
        <v>480</v>
      </c>
      <c r="N85" s="116" t="s">
        <v>10</v>
      </c>
      <c r="O85" s="116" t="s">
        <v>178</v>
      </c>
      <c r="P85" s="217">
        <v>47952.94</v>
      </c>
      <c r="Q85" s="224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</row>
    <row r="86" spans="1:32" s="143" customFormat="1" ht="105">
      <c r="A86" s="319" t="s">
        <v>674</v>
      </c>
      <c r="B86" s="210" t="s">
        <v>31</v>
      </c>
      <c r="C86" s="100" t="s">
        <v>30</v>
      </c>
      <c r="D86" s="211" t="s">
        <v>29</v>
      </c>
      <c r="E86" s="113" t="s">
        <v>463</v>
      </c>
      <c r="F86" s="113" t="s">
        <v>464</v>
      </c>
      <c r="G86" s="113" t="s">
        <v>465</v>
      </c>
      <c r="H86" s="113" t="s">
        <v>466</v>
      </c>
      <c r="I86" s="348">
        <v>139500</v>
      </c>
      <c r="J86" s="221" t="s">
        <v>8</v>
      </c>
      <c r="K86" s="349">
        <f>I86*S4</f>
        <v>2642813.5500000003</v>
      </c>
      <c r="L86" s="221" t="s">
        <v>718</v>
      </c>
      <c r="M86" s="212" t="s">
        <v>467</v>
      </c>
      <c r="N86" s="113" t="s">
        <v>10</v>
      </c>
      <c r="O86" s="113" t="s">
        <v>178</v>
      </c>
      <c r="P86" s="226">
        <v>588088.71</v>
      </c>
      <c r="Q86" s="225"/>
    </row>
    <row r="87" spans="1:32" s="150" customFormat="1" ht="63">
      <c r="A87" s="116" t="s">
        <v>675</v>
      </c>
      <c r="B87" s="151" t="s">
        <v>482</v>
      </c>
      <c r="C87" s="103" t="s">
        <v>3</v>
      </c>
      <c r="D87" s="214" t="s">
        <v>483</v>
      </c>
      <c r="E87" s="116" t="s">
        <v>484</v>
      </c>
      <c r="F87" s="116" t="s">
        <v>485</v>
      </c>
      <c r="G87" s="116" t="s">
        <v>438</v>
      </c>
      <c r="H87" s="116" t="s">
        <v>33</v>
      </c>
      <c r="I87" s="329">
        <v>13320</v>
      </c>
      <c r="J87" s="144" t="s">
        <v>8</v>
      </c>
      <c r="K87" s="328">
        <f>I87*S4</f>
        <v>252346.068</v>
      </c>
      <c r="L87" s="153">
        <v>45170</v>
      </c>
      <c r="M87" s="216" t="s">
        <v>486</v>
      </c>
      <c r="N87" s="116" t="s">
        <v>10</v>
      </c>
      <c r="O87" s="116" t="s">
        <v>178</v>
      </c>
      <c r="P87" s="217">
        <v>26020.36</v>
      </c>
      <c r="Q87" s="224"/>
    </row>
    <row r="88" spans="1:32" s="139" customFormat="1" ht="409.5">
      <c r="A88" s="319" t="s">
        <v>462</v>
      </c>
      <c r="B88" s="210" t="s">
        <v>114</v>
      </c>
      <c r="C88" s="100" t="s">
        <v>115</v>
      </c>
      <c r="D88" s="211" t="s">
        <v>116</v>
      </c>
      <c r="E88" s="113" t="s">
        <v>436</v>
      </c>
      <c r="F88" s="113" t="s">
        <v>437</v>
      </c>
      <c r="G88" s="113" t="s">
        <v>438</v>
      </c>
      <c r="H88" s="113" t="s">
        <v>388</v>
      </c>
      <c r="I88" s="348">
        <v>1350000</v>
      </c>
      <c r="J88" s="221" t="s">
        <v>8</v>
      </c>
      <c r="K88" s="349">
        <f>I88*S4</f>
        <v>25575615</v>
      </c>
      <c r="L88" s="221" t="s">
        <v>718</v>
      </c>
      <c r="M88" s="227" t="s">
        <v>439</v>
      </c>
      <c r="N88" s="113" t="s">
        <v>10</v>
      </c>
      <c r="O88" s="113" t="s">
        <v>178</v>
      </c>
      <c r="P88" s="226">
        <v>7224565.0899999999</v>
      </c>
      <c r="Q88" s="220"/>
    </row>
    <row r="89" spans="1:32" s="139" customFormat="1" ht="63">
      <c r="A89" s="116" t="s">
        <v>468</v>
      </c>
      <c r="B89" s="151" t="s">
        <v>488</v>
      </c>
      <c r="C89" s="103" t="s">
        <v>30</v>
      </c>
      <c r="D89" s="214" t="s">
        <v>489</v>
      </c>
      <c r="E89" s="116" t="s">
        <v>490</v>
      </c>
      <c r="F89" s="116" t="s">
        <v>491</v>
      </c>
      <c r="G89" s="116" t="s">
        <v>492</v>
      </c>
      <c r="H89" s="116" t="s">
        <v>39</v>
      </c>
      <c r="I89" s="329">
        <v>39661</v>
      </c>
      <c r="J89" s="144" t="s">
        <v>8</v>
      </c>
      <c r="K89" s="328">
        <f>I89*S4</f>
        <v>751373.67890000006</v>
      </c>
      <c r="L89" s="117">
        <v>45722</v>
      </c>
      <c r="M89" s="216" t="s">
        <v>493</v>
      </c>
      <c r="N89" s="116" t="s">
        <v>10</v>
      </c>
      <c r="O89" s="116" t="s">
        <v>178</v>
      </c>
      <c r="P89" s="217">
        <v>118806.64</v>
      </c>
      <c r="Q89" s="224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  <c r="AF89" s="150"/>
    </row>
    <row r="90" spans="1:32" s="139" customFormat="1" ht="75">
      <c r="A90" s="116" t="s">
        <v>295</v>
      </c>
      <c r="B90" s="151" t="s">
        <v>495</v>
      </c>
      <c r="C90" s="103" t="s">
        <v>30</v>
      </c>
      <c r="D90" s="214" t="s">
        <v>496</v>
      </c>
      <c r="E90" s="116" t="s">
        <v>497</v>
      </c>
      <c r="F90" s="116" t="s">
        <v>498</v>
      </c>
      <c r="G90" s="116">
        <v>44148</v>
      </c>
      <c r="H90" s="116" t="s">
        <v>39</v>
      </c>
      <c r="I90" s="329">
        <v>76500</v>
      </c>
      <c r="J90" s="144" t="s">
        <v>8</v>
      </c>
      <c r="K90" s="328">
        <f>I90*S4</f>
        <v>1449284.85</v>
      </c>
      <c r="L90" s="117">
        <v>45937</v>
      </c>
      <c r="M90" s="216" t="s">
        <v>499</v>
      </c>
      <c r="N90" s="116" t="s">
        <v>10</v>
      </c>
      <c r="O90" s="116" t="s">
        <v>178</v>
      </c>
      <c r="P90" s="217">
        <v>265689.33</v>
      </c>
      <c r="Q90" s="224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</row>
    <row r="91" spans="1:32" s="143" customFormat="1" ht="135">
      <c r="A91" s="319" t="s">
        <v>33</v>
      </c>
      <c r="B91" s="210" t="s">
        <v>381</v>
      </c>
      <c r="C91" s="101" t="s">
        <v>385</v>
      </c>
      <c r="D91" s="211" t="s">
        <v>386</v>
      </c>
      <c r="E91" s="113" t="s">
        <v>387</v>
      </c>
      <c r="F91" s="113" t="s">
        <v>117</v>
      </c>
      <c r="G91" s="113" t="s">
        <v>118</v>
      </c>
      <c r="H91" s="113" t="s">
        <v>388</v>
      </c>
      <c r="I91" s="348">
        <v>240717.97</v>
      </c>
      <c r="J91" s="221" t="s">
        <v>8</v>
      </c>
      <c r="K91" s="349">
        <f>I91*S4</f>
        <v>4560377.8698530002</v>
      </c>
      <c r="L91" s="221" t="s">
        <v>718</v>
      </c>
      <c r="M91" s="228" t="s">
        <v>389</v>
      </c>
      <c r="N91" s="113" t="s">
        <v>10</v>
      </c>
      <c r="O91" s="113" t="s">
        <v>178</v>
      </c>
      <c r="P91" s="226">
        <v>1462568.84</v>
      </c>
      <c r="Q91" s="225"/>
    </row>
    <row r="92" spans="1:32" s="139" customFormat="1" ht="63">
      <c r="A92" s="116" t="s">
        <v>481</v>
      </c>
      <c r="B92" s="151" t="s">
        <v>109</v>
      </c>
      <c r="C92" s="103" t="s">
        <v>110</v>
      </c>
      <c r="D92" s="214" t="s">
        <v>442</v>
      </c>
      <c r="E92" s="116" t="s">
        <v>447</v>
      </c>
      <c r="F92" s="116" t="s">
        <v>419</v>
      </c>
      <c r="G92" s="116">
        <v>44209</v>
      </c>
      <c r="H92" s="116" t="s">
        <v>39</v>
      </c>
      <c r="I92" s="329">
        <v>851000</v>
      </c>
      <c r="J92" s="144" t="s">
        <v>8</v>
      </c>
      <c r="K92" s="328">
        <f>I92*S4</f>
        <v>16122109.9</v>
      </c>
      <c r="L92" s="117">
        <v>45971</v>
      </c>
      <c r="M92" s="216" t="s">
        <v>921</v>
      </c>
      <c r="N92" s="116" t="s">
        <v>10</v>
      </c>
      <c r="O92" s="116" t="s">
        <v>178</v>
      </c>
      <c r="P92" s="217">
        <v>2625260.35</v>
      </c>
      <c r="Q92" s="507"/>
      <c r="R92" s="508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</row>
    <row r="93" spans="1:32" s="143" customFormat="1" ht="104.25" customHeight="1">
      <c r="A93" s="116" t="s">
        <v>487</v>
      </c>
      <c r="B93" s="151" t="s">
        <v>860</v>
      </c>
      <c r="C93" s="230" t="s">
        <v>101</v>
      </c>
      <c r="D93" s="214" t="s">
        <v>417</v>
      </c>
      <c r="E93" s="116" t="s">
        <v>418</v>
      </c>
      <c r="F93" s="230" t="s">
        <v>419</v>
      </c>
      <c r="G93" s="230" t="s">
        <v>420</v>
      </c>
      <c r="H93" s="230" t="s">
        <v>39</v>
      </c>
      <c r="I93" s="350">
        <v>123360</v>
      </c>
      <c r="J93" s="231" t="s">
        <v>8</v>
      </c>
      <c r="K93" s="351">
        <f>I93*S4</f>
        <v>2337042.8640000001</v>
      </c>
      <c r="L93" s="153">
        <v>45846</v>
      </c>
      <c r="M93" s="429" t="s">
        <v>421</v>
      </c>
      <c r="N93" s="233" t="s">
        <v>10</v>
      </c>
      <c r="O93" s="233" t="s">
        <v>178</v>
      </c>
      <c r="P93" s="217">
        <v>453140.54</v>
      </c>
      <c r="Q93" s="225"/>
    </row>
    <row r="94" spans="1:32" s="139" customFormat="1" ht="101.25" customHeight="1">
      <c r="A94" s="116" t="s">
        <v>494</v>
      </c>
      <c r="B94" s="151" t="s">
        <v>469</v>
      </c>
      <c r="C94" s="230" t="s">
        <v>470</v>
      </c>
      <c r="D94" s="214" t="s">
        <v>471</v>
      </c>
      <c r="E94" s="116" t="s">
        <v>475</v>
      </c>
      <c r="F94" s="230" t="s">
        <v>419</v>
      </c>
      <c r="G94" s="230" t="s">
        <v>420</v>
      </c>
      <c r="H94" s="230" t="s">
        <v>39</v>
      </c>
      <c r="I94" s="350">
        <v>1160000</v>
      </c>
      <c r="J94" s="231" t="s">
        <v>8</v>
      </c>
      <c r="K94" s="351">
        <f>I94*S4</f>
        <v>21976084</v>
      </c>
      <c r="L94" s="153">
        <v>45846</v>
      </c>
      <c r="M94" s="429" t="s">
        <v>476</v>
      </c>
      <c r="N94" s="233">
        <v>9.5000000000000001E-2</v>
      </c>
      <c r="O94" s="233">
        <v>2.5000000000000001E-2</v>
      </c>
      <c r="P94" s="217">
        <v>4332797.7300000004</v>
      </c>
      <c r="Q94" s="225"/>
    </row>
    <row r="95" spans="1:32" s="150" customFormat="1" ht="276.75" customHeight="1">
      <c r="A95" s="116" t="s">
        <v>500</v>
      </c>
      <c r="B95" s="151" t="s">
        <v>501</v>
      </c>
      <c r="C95" s="230" t="s">
        <v>502</v>
      </c>
      <c r="D95" s="214" t="s">
        <v>503</v>
      </c>
      <c r="E95" s="116" t="s">
        <v>504</v>
      </c>
      <c r="F95" s="230" t="s">
        <v>420</v>
      </c>
      <c r="G95" s="230" t="s">
        <v>505</v>
      </c>
      <c r="H95" s="230" t="s">
        <v>33</v>
      </c>
      <c r="I95" s="350">
        <v>21318.46</v>
      </c>
      <c r="J95" s="231" t="s">
        <v>8</v>
      </c>
      <c r="K95" s="351">
        <f>I95*S4</f>
        <v>403876.09285399999</v>
      </c>
      <c r="L95" s="153">
        <v>45240</v>
      </c>
      <c r="M95" s="232" t="s">
        <v>922</v>
      </c>
      <c r="N95" s="233">
        <v>0.11</v>
      </c>
      <c r="O95" s="233">
        <v>0.04</v>
      </c>
      <c r="P95" s="217">
        <v>27546.62</v>
      </c>
      <c r="Q95" s="224"/>
    </row>
    <row r="96" spans="1:32" s="139" customFormat="1" ht="120" customHeight="1">
      <c r="A96" s="319" t="s">
        <v>506</v>
      </c>
      <c r="B96" s="210" t="s">
        <v>507</v>
      </c>
      <c r="C96" s="100" t="s">
        <v>508</v>
      </c>
      <c r="D96" s="211" t="s">
        <v>509</v>
      </c>
      <c r="E96" s="234" t="s">
        <v>510</v>
      </c>
      <c r="F96" s="114">
        <v>44188</v>
      </c>
      <c r="G96" s="114">
        <v>44237</v>
      </c>
      <c r="H96" s="113">
        <v>60</v>
      </c>
      <c r="I96" s="348">
        <v>377489.78</v>
      </c>
      <c r="J96" s="190" t="s">
        <v>8</v>
      </c>
      <c r="K96" s="346">
        <f>I96*S4</f>
        <v>7151506.1331220008</v>
      </c>
      <c r="L96" s="221" t="s">
        <v>718</v>
      </c>
      <c r="M96" s="229" t="s">
        <v>511</v>
      </c>
      <c r="N96" s="222">
        <v>0.1</v>
      </c>
      <c r="O96" s="222">
        <v>0.03</v>
      </c>
      <c r="P96" s="235">
        <v>1145579.1399999999</v>
      </c>
      <c r="Q96" s="220"/>
    </row>
    <row r="97" spans="1:32" s="139" customFormat="1" ht="120">
      <c r="A97" s="319" t="s">
        <v>512</v>
      </c>
      <c r="B97" s="210" t="s">
        <v>513</v>
      </c>
      <c r="C97" s="189" t="s">
        <v>514</v>
      </c>
      <c r="D97" s="211" t="s">
        <v>509</v>
      </c>
      <c r="E97" s="234" t="s">
        <v>515</v>
      </c>
      <c r="F97" s="114">
        <v>44193</v>
      </c>
      <c r="G97" s="114">
        <v>44253</v>
      </c>
      <c r="H97" s="113">
        <v>60</v>
      </c>
      <c r="I97" s="348">
        <v>62480</v>
      </c>
      <c r="J97" s="190" t="s">
        <v>8</v>
      </c>
      <c r="K97" s="346">
        <f>I97*S4</f>
        <v>1183677.352</v>
      </c>
      <c r="L97" s="221" t="s">
        <v>718</v>
      </c>
      <c r="M97" s="236" t="s">
        <v>516</v>
      </c>
      <c r="N97" s="222">
        <v>0.1</v>
      </c>
      <c r="O97" s="222">
        <v>0.03</v>
      </c>
      <c r="P97" s="235">
        <v>206218.55</v>
      </c>
      <c r="Q97" s="220"/>
    </row>
    <row r="98" spans="1:32" s="150" customFormat="1" ht="78.75">
      <c r="A98" s="116" t="s">
        <v>676</v>
      </c>
      <c r="B98" s="151" t="s">
        <v>517</v>
      </c>
      <c r="C98" s="116" t="s">
        <v>518</v>
      </c>
      <c r="D98" s="214" t="s">
        <v>519</v>
      </c>
      <c r="E98" s="237" t="s">
        <v>520</v>
      </c>
      <c r="F98" s="117">
        <v>44236</v>
      </c>
      <c r="G98" s="117">
        <v>44251</v>
      </c>
      <c r="H98" s="116">
        <v>14</v>
      </c>
      <c r="I98" s="329">
        <v>16700</v>
      </c>
      <c r="J98" s="231" t="s">
        <v>170</v>
      </c>
      <c r="K98" s="351">
        <f>I98*S3</f>
        <v>268870</v>
      </c>
      <c r="L98" s="153">
        <v>44682</v>
      </c>
      <c r="M98" s="238" t="s">
        <v>521</v>
      </c>
      <c r="N98" s="223">
        <v>0.12</v>
      </c>
      <c r="O98" s="223">
        <v>0.05</v>
      </c>
      <c r="P98" s="352">
        <v>12229.72</v>
      </c>
      <c r="Q98" s="224"/>
    </row>
    <row r="99" spans="1:32" s="150" customFormat="1" ht="130.5" customHeight="1">
      <c r="A99" s="116" t="s">
        <v>677</v>
      </c>
      <c r="B99" s="151" t="s">
        <v>522</v>
      </c>
      <c r="C99" s="116" t="s">
        <v>523</v>
      </c>
      <c r="D99" s="214" t="s">
        <v>524</v>
      </c>
      <c r="E99" s="237" t="s">
        <v>525</v>
      </c>
      <c r="F99" s="117">
        <v>44236</v>
      </c>
      <c r="G99" s="117">
        <v>44258</v>
      </c>
      <c r="H99" s="116">
        <v>60</v>
      </c>
      <c r="I99" s="329">
        <v>151650</v>
      </c>
      <c r="J99" s="231" t="s">
        <v>8</v>
      </c>
      <c r="K99" s="351">
        <f>I99*S4</f>
        <v>2872994.085</v>
      </c>
      <c r="L99" s="153">
        <v>45203</v>
      </c>
      <c r="M99" s="216" t="s">
        <v>526</v>
      </c>
      <c r="N99" s="223">
        <v>0.1</v>
      </c>
      <c r="O99" s="223">
        <v>0.03</v>
      </c>
      <c r="P99" s="352">
        <v>314626.3</v>
      </c>
      <c r="Q99" s="224"/>
    </row>
    <row r="100" spans="1:32" s="143" customFormat="1" ht="203.25" customHeight="1">
      <c r="A100" s="319" t="s">
        <v>678</v>
      </c>
      <c r="B100" s="210" t="s">
        <v>527</v>
      </c>
      <c r="C100" s="100" t="s">
        <v>101</v>
      </c>
      <c r="D100" s="211" t="s">
        <v>120</v>
      </c>
      <c r="E100" s="234" t="s">
        <v>528</v>
      </c>
      <c r="F100" s="114">
        <v>44277</v>
      </c>
      <c r="G100" s="114">
        <v>44285</v>
      </c>
      <c r="H100" s="113">
        <v>59</v>
      </c>
      <c r="I100" s="348">
        <v>425100</v>
      </c>
      <c r="J100" s="190" t="s">
        <v>8</v>
      </c>
      <c r="K100" s="346">
        <f>I100*S4</f>
        <v>8053476.9900000002</v>
      </c>
      <c r="L100" s="221" t="s">
        <v>718</v>
      </c>
      <c r="M100" s="212" t="s">
        <v>529</v>
      </c>
      <c r="N100" s="222">
        <v>0.1</v>
      </c>
      <c r="O100" s="222">
        <v>0.03</v>
      </c>
      <c r="P100" s="239">
        <v>2191300.9</v>
      </c>
      <c r="Q100" s="225"/>
    </row>
    <row r="101" spans="1:32" s="139" customFormat="1" ht="105">
      <c r="A101" s="319" t="s">
        <v>679</v>
      </c>
      <c r="B101" s="211" t="s">
        <v>530</v>
      </c>
      <c r="C101" s="100" t="s">
        <v>531</v>
      </c>
      <c r="D101" s="211" t="s">
        <v>532</v>
      </c>
      <c r="E101" s="234" t="s">
        <v>533</v>
      </c>
      <c r="F101" s="114">
        <v>44278</v>
      </c>
      <c r="G101" s="114">
        <v>44281</v>
      </c>
      <c r="H101" s="113">
        <v>60</v>
      </c>
      <c r="I101" s="348">
        <v>675000</v>
      </c>
      <c r="J101" s="190" t="s">
        <v>170</v>
      </c>
      <c r="K101" s="346">
        <f>I101*S3</f>
        <v>10867500.000000002</v>
      </c>
      <c r="L101" s="221" t="s">
        <v>718</v>
      </c>
      <c r="M101" s="229" t="s">
        <v>534</v>
      </c>
      <c r="N101" s="222">
        <v>0.1</v>
      </c>
      <c r="O101" s="222">
        <v>0.03</v>
      </c>
      <c r="P101" s="239">
        <v>2322649.96</v>
      </c>
      <c r="Q101" s="220"/>
    </row>
    <row r="102" spans="1:32" s="139" customFormat="1" ht="105">
      <c r="A102" s="116" t="s">
        <v>680</v>
      </c>
      <c r="B102" s="151" t="s">
        <v>535</v>
      </c>
      <c r="C102" s="116" t="s">
        <v>536</v>
      </c>
      <c r="D102" s="214" t="s">
        <v>537</v>
      </c>
      <c r="E102" s="237" t="s">
        <v>538</v>
      </c>
      <c r="F102" s="117">
        <v>44281</v>
      </c>
      <c r="G102" s="117">
        <v>44287</v>
      </c>
      <c r="H102" s="116">
        <v>60</v>
      </c>
      <c r="I102" s="329">
        <v>80000</v>
      </c>
      <c r="J102" s="231" t="s">
        <v>8</v>
      </c>
      <c r="K102" s="351">
        <f>I102*S4</f>
        <v>1515592</v>
      </c>
      <c r="L102" s="153">
        <v>45967</v>
      </c>
      <c r="M102" s="216" t="s">
        <v>539</v>
      </c>
      <c r="N102" s="223">
        <v>0.1</v>
      </c>
      <c r="O102" s="223">
        <v>0.03</v>
      </c>
      <c r="P102" s="352">
        <v>283822.59999999998</v>
      </c>
      <c r="Q102" s="510"/>
      <c r="R102" s="511"/>
      <c r="S102" s="511"/>
      <c r="T102" s="511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</row>
    <row r="103" spans="1:32" s="243" customFormat="1" ht="25.5" customHeight="1">
      <c r="A103" s="535" t="str">
        <f>A102</f>
        <v>47</v>
      </c>
      <c r="B103" s="525" t="s">
        <v>0</v>
      </c>
      <c r="C103" s="240"/>
      <c r="D103" s="240"/>
      <c r="E103" s="240"/>
      <c r="F103" s="240"/>
      <c r="G103" s="424"/>
      <c r="H103" s="424"/>
      <c r="I103" s="241">
        <f>I58+I59+I60+I65+I67+I69+I71+I72+I75+I73+I77+I78+I80+I79+I82+I64+I83+I84+I86+I87+I88+I89+I90+I91+I92+I93+I94+I95+I96+I97+I99+I100+I102</f>
        <v>8365772.6899999995</v>
      </c>
      <c r="J103" s="424" t="s">
        <v>8</v>
      </c>
      <c r="K103" s="527">
        <f>SUM(K56:K102)</f>
        <v>196362335.639781</v>
      </c>
      <c r="L103" s="535"/>
      <c r="M103" s="242"/>
      <c r="N103" s="424"/>
      <c r="O103" s="424"/>
      <c r="P103" s="531">
        <f>SUM(P56:P102)</f>
        <v>43095099.359999999</v>
      </c>
      <c r="Q103" s="199"/>
    </row>
    <row r="104" spans="1:32" s="243" customFormat="1" ht="35.25" customHeight="1">
      <c r="A104" s="536"/>
      <c r="B104" s="526"/>
      <c r="C104" s="240"/>
      <c r="D104" s="240"/>
      <c r="E104" s="240"/>
      <c r="F104" s="240"/>
      <c r="G104" s="424"/>
      <c r="H104" s="424"/>
      <c r="I104" s="241">
        <f>I56+I57+I61+I62+I63+I66+I68+I70+I74+I81+I85+I76+I98+I101</f>
        <v>2352398.0499999998</v>
      </c>
      <c r="J104" s="424" t="s">
        <v>170</v>
      </c>
      <c r="K104" s="528"/>
      <c r="L104" s="536"/>
      <c r="M104" s="242"/>
      <c r="N104" s="424"/>
      <c r="O104" s="424"/>
      <c r="P104" s="532"/>
      <c r="Q104" s="199"/>
    </row>
    <row r="105" spans="1:32" s="244" customFormat="1" ht="26.25" customHeight="1">
      <c r="A105" s="520" t="s">
        <v>70</v>
      </c>
      <c r="B105" s="521"/>
      <c r="C105" s="521"/>
      <c r="D105" s="521"/>
      <c r="E105" s="521"/>
      <c r="F105" s="521"/>
      <c r="G105" s="521"/>
      <c r="H105" s="521"/>
      <c r="I105" s="521"/>
      <c r="J105" s="521"/>
      <c r="K105" s="521"/>
      <c r="L105" s="521"/>
      <c r="M105" s="521"/>
      <c r="N105" s="521"/>
      <c r="O105" s="521"/>
      <c r="P105" s="521"/>
      <c r="Q105" s="208"/>
    </row>
    <row r="106" spans="1:32" s="248" customFormat="1" ht="92.25" customHeight="1">
      <c r="A106" s="116">
        <v>1</v>
      </c>
      <c r="B106" s="151" t="s">
        <v>540</v>
      </c>
      <c r="C106" s="152" t="s">
        <v>923</v>
      </c>
      <c r="D106" s="214" t="s">
        <v>541</v>
      </c>
      <c r="E106" s="116">
        <v>99</v>
      </c>
      <c r="F106" s="117">
        <v>43462</v>
      </c>
      <c r="G106" s="117">
        <v>43462</v>
      </c>
      <c r="H106" s="116">
        <v>60</v>
      </c>
      <c r="I106" s="329">
        <v>800000</v>
      </c>
      <c r="J106" s="116" t="s">
        <v>8</v>
      </c>
      <c r="K106" s="328">
        <f>I106*S4</f>
        <v>15155920</v>
      </c>
      <c r="L106" s="117">
        <v>44957</v>
      </c>
      <c r="M106" s="245" t="s">
        <v>542</v>
      </c>
      <c r="N106" s="223">
        <v>0.12</v>
      </c>
      <c r="O106" s="223">
        <v>0.05</v>
      </c>
      <c r="P106" s="246">
        <v>3064808.19</v>
      </c>
      <c r="Q106" s="247"/>
    </row>
    <row r="107" spans="1:32" s="258" customFormat="1" ht="92.25" customHeight="1">
      <c r="A107" s="116">
        <v>2</v>
      </c>
      <c r="B107" s="151" t="s">
        <v>540</v>
      </c>
      <c r="C107" s="152" t="s">
        <v>923</v>
      </c>
      <c r="D107" s="214" t="s">
        <v>543</v>
      </c>
      <c r="E107" s="116">
        <v>112</v>
      </c>
      <c r="F107" s="117">
        <v>43907</v>
      </c>
      <c r="G107" s="117">
        <v>43915</v>
      </c>
      <c r="H107" s="116">
        <v>60</v>
      </c>
      <c r="I107" s="329">
        <v>407485.87</v>
      </c>
      <c r="J107" s="116" t="s">
        <v>8</v>
      </c>
      <c r="K107" s="328">
        <f>I107*S4</f>
        <v>7719779.0585630005</v>
      </c>
      <c r="L107" s="218">
        <v>45733</v>
      </c>
      <c r="M107" s="245" t="s">
        <v>544</v>
      </c>
      <c r="N107" s="223">
        <v>0.1</v>
      </c>
      <c r="O107" s="223">
        <v>0.03</v>
      </c>
      <c r="P107" s="246">
        <v>1722051.33</v>
      </c>
      <c r="Q107" s="247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</row>
    <row r="108" spans="1:32" s="258" customFormat="1" ht="96.75" customHeight="1">
      <c r="A108" s="249">
        <v>3</v>
      </c>
      <c r="B108" s="250" t="s">
        <v>540</v>
      </c>
      <c r="C108" s="251" t="s">
        <v>923</v>
      </c>
      <c r="D108" s="259" t="s">
        <v>543</v>
      </c>
      <c r="E108" s="185">
        <v>122</v>
      </c>
      <c r="F108" s="260">
        <v>44145</v>
      </c>
      <c r="G108" s="179">
        <v>44151</v>
      </c>
      <c r="H108" s="157">
        <v>60</v>
      </c>
      <c r="I108" s="253">
        <v>916175.17</v>
      </c>
      <c r="J108" s="254" t="s">
        <v>8</v>
      </c>
      <c r="K108" s="353">
        <f>I108*S4</f>
        <v>17356846.978133</v>
      </c>
      <c r="L108" s="254" t="s">
        <v>718</v>
      </c>
      <c r="M108" s="255" t="s">
        <v>545</v>
      </c>
      <c r="N108" s="256">
        <v>0.1</v>
      </c>
      <c r="O108" s="256">
        <v>0.03</v>
      </c>
      <c r="P108" s="497">
        <v>3519377.02</v>
      </c>
      <c r="Q108" s="512"/>
      <c r="R108" s="513"/>
      <c r="S108" s="513"/>
      <c r="T108" s="513"/>
    </row>
    <row r="109" spans="1:32" s="248" customFormat="1" ht="108" customHeight="1">
      <c r="A109" s="116">
        <v>4</v>
      </c>
      <c r="B109" s="151" t="s">
        <v>123</v>
      </c>
      <c r="C109" s="152" t="s">
        <v>923</v>
      </c>
      <c r="D109" s="214" t="s">
        <v>124</v>
      </c>
      <c r="E109" s="116">
        <v>102</v>
      </c>
      <c r="F109" s="117">
        <v>43553</v>
      </c>
      <c r="G109" s="117">
        <v>43558</v>
      </c>
      <c r="H109" s="116">
        <v>60</v>
      </c>
      <c r="I109" s="329">
        <v>95000</v>
      </c>
      <c r="J109" s="116" t="s">
        <v>8</v>
      </c>
      <c r="K109" s="354">
        <f>I109*S4</f>
        <v>1799765.5</v>
      </c>
      <c r="L109" s="117">
        <v>45377</v>
      </c>
      <c r="M109" s="245" t="s">
        <v>546</v>
      </c>
      <c r="N109" s="223">
        <v>0.12</v>
      </c>
      <c r="O109" s="223">
        <v>0.05</v>
      </c>
      <c r="P109" s="246">
        <v>380710.81</v>
      </c>
      <c r="Q109" s="149"/>
    </row>
    <row r="110" spans="1:32" s="258" customFormat="1" ht="60.75" customHeight="1">
      <c r="A110" s="116">
        <v>5</v>
      </c>
      <c r="B110" s="151" t="s">
        <v>123</v>
      </c>
      <c r="C110" s="152" t="s">
        <v>923</v>
      </c>
      <c r="D110" s="214" t="s">
        <v>124</v>
      </c>
      <c r="E110" s="116">
        <v>121</v>
      </c>
      <c r="F110" s="117">
        <v>44109</v>
      </c>
      <c r="G110" s="117">
        <v>44124</v>
      </c>
      <c r="H110" s="116">
        <v>60</v>
      </c>
      <c r="I110" s="329">
        <v>145782</v>
      </c>
      <c r="J110" s="116" t="s">
        <v>8</v>
      </c>
      <c r="K110" s="354">
        <f>I110*S4</f>
        <v>2761825.4117999999</v>
      </c>
      <c r="L110" s="117">
        <v>45961</v>
      </c>
      <c r="M110" s="245" t="s">
        <v>547</v>
      </c>
      <c r="N110" s="223">
        <v>0.1</v>
      </c>
      <c r="O110" s="223">
        <v>0.03</v>
      </c>
      <c r="P110" s="246">
        <v>515407.34</v>
      </c>
      <c r="Q110" s="149"/>
      <c r="R110" s="248"/>
      <c r="S110" s="248"/>
      <c r="T110" s="248"/>
      <c r="U110" s="248"/>
      <c r="V110" s="248"/>
      <c r="W110" s="248"/>
      <c r="X110" s="248"/>
      <c r="Y110" s="248"/>
      <c r="Z110" s="248"/>
      <c r="AA110" s="248"/>
      <c r="AB110" s="248"/>
      <c r="AC110" s="248"/>
      <c r="AD110" s="248"/>
      <c r="AE110" s="248"/>
      <c r="AF110" s="248"/>
    </row>
    <row r="111" spans="1:32" s="258" customFormat="1" ht="41.25" customHeight="1">
      <c r="A111" s="116">
        <v>6</v>
      </c>
      <c r="B111" s="151" t="s">
        <v>570</v>
      </c>
      <c r="C111" s="152" t="s">
        <v>571</v>
      </c>
      <c r="D111" s="214" t="s">
        <v>572</v>
      </c>
      <c r="E111" s="116">
        <v>198</v>
      </c>
      <c r="F111" s="117">
        <v>43907</v>
      </c>
      <c r="G111" s="117">
        <v>43915</v>
      </c>
      <c r="H111" s="116">
        <v>60</v>
      </c>
      <c r="I111" s="329">
        <v>78947</v>
      </c>
      <c r="J111" s="116" t="s">
        <v>8</v>
      </c>
      <c r="K111" s="328">
        <f>I111*S4</f>
        <v>1495643.0203</v>
      </c>
      <c r="L111" s="218">
        <v>45730</v>
      </c>
      <c r="M111" s="245" t="s">
        <v>550</v>
      </c>
      <c r="N111" s="223">
        <v>0.1</v>
      </c>
      <c r="O111" s="223">
        <v>0.03</v>
      </c>
      <c r="P111" s="246">
        <v>288928.49</v>
      </c>
      <c r="Q111" s="247"/>
      <c r="R111" s="248"/>
      <c r="S111" s="248"/>
      <c r="T111" s="248"/>
      <c r="U111" s="248"/>
      <c r="V111" s="248"/>
      <c r="W111" s="248"/>
      <c r="X111" s="248"/>
      <c r="Y111" s="248"/>
      <c r="Z111" s="248"/>
      <c r="AA111" s="248"/>
      <c r="AB111" s="248"/>
      <c r="AC111" s="248"/>
      <c r="AD111" s="248"/>
      <c r="AE111" s="248"/>
      <c r="AF111" s="248"/>
    </row>
    <row r="112" spans="1:32" s="248" customFormat="1" ht="46.5" customHeight="1">
      <c r="A112" s="116">
        <v>7</v>
      </c>
      <c r="B112" s="151" t="s">
        <v>122</v>
      </c>
      <c r="C112" s="152" t="s">
        <v>548</v>
      </c>
      <c r="D112" s="214" t="s">
        <v>549</v>
      </c>
      <c r="E112" s="116">
        <v>186</v>
      </c>
      <c r="F112" s="117">
        <v>43570</v>
      </c>
      <c r="G112" s="117">
        <v>43572</v>
      </c>
      <c r="H112" s="116">
        <v>56</v>
      </c>
      <c r="I112" s="329">
        <v>263636</v>
      </c>
      <c r="J112" s="116" t="s">
        <v>8</v>
      </c>
      <c r="K112" s="354">
        <f>I112*S4</f>
        <v>4994557.6563999997</v>
      </c>
      <c r="L112" s="117">
        <v>45279</v>
      </c>
      <c r="M112" s="245" t="s">
        <v>550</v>
      </c>
      <c r="N112" s="223">
        <v>0.12</v>
      </c>
      <c r="O112" s="223">
        <v>0.05</v>
      </c>
      <c r="P112" s="246">
        <v>1071983.6000000001</v>
      </c>
      <c r="Q112" s="149"/>
    </row>
    <row r="113" spans="1:32" s="263" customFormat="1" ht="42.75" customHeight="1">
      <c r="A113" s="116">
        <v>8</v>
      </c>
      <c r="B113" s="151" t="s">
        <v>122</v>
      </c>
      <c r="C113" s="152" t="s">
        <v>548</v>
      </c>
      <c r="D113" s="214" t="s">
        <v>549</v>
      </c>
      <c r="E113" s="116">
        <v>211</v>
      </c>
      <c r="F113" s="116">
        <v>44116</v>
      </c>
      <c r="G113" s="117">
        <v>44193</v>
      </c>
      <c r="H113" s="116">
        <v>60</v>
      </c>
      <c r="I113" s="329">
        <v>150000</v>
      </c>
      <c r="J113" s="116" t="s">
        <v>8</v>
      </c>
      <c r="K113" s="354">
        <f>I113*S4</f>
        <v>2841735</v>
      </c>
      <c r="L113" s="117">
        <v>45861</v>
      </c>
      <c r="M113" s="245" t="s">
        <v>550</v>
      </c>
      <c r="N113" s="223">
        <v>0.1</v>
      </c>
      <c r="O113" s="223">
        <v>0.03</v>
      </c>
      <c r="P113" s="246">
        <v>733728.6</v>
      </c>
      <c r="Q113" s="191"/>
    </row>
    <row r="114" spans="1:32" s="263" customFormat="1" ht="57" customHeight="1">
      <c r="A114" s="116">
        <v>9</v>
      </c>
      <c r="B114" s="151" t="s">
        <v>551</v>
      </c>
      <c r="C114" s="152" t="s">
        <v>552</v>
      </c>
      <c r="D114" s="214" t="s">
        <v>553</v>
      </c>
      <c r="E114" s="116">
        <v>51</v>
      </c>
      <c r="F114" s="116" t="s">
        <v>554</v>
      </c>
      <c r="G114" s="117">
        <v>43633</v>
      </c>
      <c r="H114" s="116">
        <v>60</v>
      </c>
      <c r="I114" s="329">
        <v>41250</v>
      </c>
      <c r="J114" s="116" t="s">
        <v>170</v>
      </c>
      <c r="K114" s="354">
        <f>I114*S3</f>
        <v>664125.00000000012</v>
      </c>
      <c r="L114" s="117">
        <v>45428</v>
      </c>
      <c r="M114" s="245" t="s">
        <v>555</v>
      </c>
      <c r="N114" s="223">
        <v>0.12</v>
      </c>
      <c r="O114" s="223">
        <v>0.05</v>
      </c>
      <c r="P114" s="246">
        <v>130828.9</v>
      </c>
      <c r="Q114" s="191"/>
    </row>
    <row r="115" spans="1:32" s="258" customFormat="1" ht="80.25" customHeight="1">
      <c r="A115" s="116">
        <v>10</v>
      </c>
      <c r="B115" s="151" t="s">
        <v>556</v>
      </c>
      <c r="C115" s="152" t="s">
        <v>548</v>
      </c>
      <c r="D115" s="214" t="s">
        <v>557</v>
      </c>
      <c r="E115" s="116">
        <v>1919</v>
      </c>
      <c r="F115" s="116">
        <v>43602</v>
      </c>
      <c r="G115" s="117">
        <v>43607</v>
      </c>
      <c r="H115" s="116">
        <v>66</v>
      </c>
      <c r="I115" s="329">
        <v>88740</v>
      </c>
      <c r="J115" s="116" t="s">
        <v>8</v>
      </c>
      <c r="K115" s="354">
        <f>I115*S4</f>
        <v>1681170.426</v>
      </c>
      <c r="L115" s="117">
        <v>45608</v>
      </c>
      <c r="M115" s="245" t="s">
        <v>558</v>
      </c>
      <c r="N115" s="223">
        <v>0.1</v>
      </c>
      <c r="O115" s="223">
        <v>0.03</v>
      </c>
      <c r="P115" s="246">
        <v>387989.43</v>
      </c>
      <c r="Q115" s="191"/>
      <c r="R115" s="263"/>
      <c r="S115" s="263"/>
      <c r="T115" s="263"/>
      <c r="U115" s="263"/>
      <c r="V115" s="263"/>
      <c r="W115" s="263"/>
      <c r="X115" s="263"/>
      <c r="Y115" s="263"/>
      <c r="Z115" s="263"/>
      <c r="AA115" s="263"/>
      <c r="AB115" s="263"/>
      <c r="AC115" s="263"/>
      <c r="AD115" s="263"/>
      <c r="AE115" s="263"/>
      <c r="AF115" s="263"/>
    </row>
    <row r="116" spans="1:32" s="258" customFormat="1" ht="84.75" customHeight="1">
      <c r="A116" s="116">
        <v>11</v>
      </c>
      <c r="B116" s="151" t="s">
        <v>556</v>
      </c>
      <c r="C116" s="152" t="s">
        <v>548</v>
      </c>
      <c r="D116" s="214" t="s">
        <v>559</v>
      </c>
      <c r="E116" s="116">
        <v>1935</v>
      </c>
      <c r="F116" s="116">
        <v>43766</v>
      </c>
      <c r="G116" s="117">
        <v>43774</v>
      </c>
      <c r="H116" s="116">
        <v>66</v>
      </c>
      <c r="I116" s="329">
        <v>76886.64</v>
      </c>
      <c r="J116" s="116" t="s">
        <v>8</v>
      </c>
      <c r="K116" s="354">
        <f>I116*S4</f>
        <v>1456609.7061360001</v>
      </c>
      <c r="L116" s="117">
        <v>45755</v>
      </c>
      <c r="M116" s="245" t="s">
        <v>560</v>
      </c>
      <c r="N116" s="223">
        <v>0.1</v>
      </c>
      <c r="O116" s="223">
        <v>0.03</v>
      </c>
      <c r="P116" s="246">
        <v>332449.23</v>
      </c>
      <c r="Q116" s="191"/>
      <c r="R116" s="263"/>
      <c r="S116" s="263"/>
      <c r="T116" s="263"/>
      <c r="U116" s="263"/>
      <c r="V116" s="263"/>
      <c r="W116" s="263"/>
      <c r="X116" s="263"/>
      <c r="Y116" s="263"/>
      <c r="Z116" s="263"/>
      <c r="AA116" s="263"/>
      <c r="AB116" s="263"/>
      <c r="AC116" s="263"/>
      <c r="AD116" s="263"/>
      <c r="AE116" s="263"/>
      <c r="AF116" s="263"/>
    </row>
    <row r="117" spans="1:32" s="258" customFormat="1" ht="62.25" customHeight="1">
      <c r="A117" s="116">
        <v>12</v>
      </c>
      <c r="B117" s="151" t="s">
        <v>556</v>
      </c>
      <c r="C117" s="152" t="s">
        <v>548</v>
      </c>
      <c r="D117" s="214" t="s">
        <v>561</v>
      </c>
      <c r="E117" s="116">
        <v>1941</v>
      </c>
      <c r="F117" s="116">
        <v>43794</v>
      </c>
      <c r="G117" s="117">
        <v>43798</v>
      </c>
      <c r="H117" s="116">
        <v>66</v>
      </c>
      <c r="I117" s="329">
        <v>430213</v>
      </c>
      <c r="J117" s="116" t="s">
        <v>8</v>
      </c>
      <c r="K117" s="354">
        <f>I117*S4</f>
        <v>8150342.2637</v>
      </c>
      <c r="L117" s="117">
        <v>45755</v>
      </c>
      <c r="M117" s="245" t="s">
        <v>562</v>
      </c>
      <c r="N117" s="223">
        <v>0.1</v>
      </c>
      <c r="O117" s="223">
        <v>0.03</v>
      </c>
      <c r="P117" s="246">
        <v>1809545.33</v>
      </c>
      <c r="Q117" s="191"/>
      <c r="R117" s="263"/>
      <c r="S117" s="263"/>
      <c r="T117" s="263"/>
      <c r="U117" s="263"/>
      <c r="V117" s="263"/>
      <c r="W117" s="263"/>
      <c r="X117" s="263"/>
      <c r="Y117" s="263"/>
      <c r="Z117" s="263"/>
      <c r="AA117" s="263"/>
      <c r="AB117" s="263"/>
      <c r="AC117" s="263"/>
      <c r="AD117" s="263"/>
      <c r="AE117" s="263"/>
      <c r="AF117" s="263"/>
    </row>
    <row r="118" spans="1:32" s="258" customFormat="1" ht="66" customHeight="1">
      <c r="A118" s="116">
        <v>13</v>
      </c>
      <c r="B118" s="151" t="s">
        <v>556</v>
      </c>
      <c r="C118" s="152" t="s">
        <v>548</v>
      </c>
      <c r="D118" s="214" t="s">
        <v>563</v>
      </c>
      <c r="E118" s="116">
        <v>2014</v>
      </c>
      <c r="F118" s="116">
        <v>43959</v>
      </c>
      <c r="G118" s="117">
        <v>43969</v>
      </c>
      <c r="H118" s="116">
        <v>60</v>
      </c>
      <c r="I118" s="329">
        <v>37637</v>
      </c>
      <c r="J118" s="116" t="s">
        <v>8</v>
      </c>
      <c r="K118" s="354">
        <f>I118*S4</f>
        <v>713029.20130000007</v>
      </c>
      <c r="L118" s="117">
        <v>45755</v>
      </c>
      <c r="M118" s="245" t="s">
        <v>564</v>
      </c>
      <c r="N118" s="223">
        <v>0.1</v>
      </c>
      <c r="O118" s="223">
        <v>0.03</v>
      </c>
      <c r="P118" s="246">
        <v>190794.41</v>
      </c>
      <c r="Q118" s="191"/>
      <c r="R118" s="263"/>
      <c r="S118" s="263"/>
      <c r="T118" s="263"/>
      <c r="U118" s="263"/>
      <c r="V118" s="263"/>
      <c r="W118" s="263"/>
      <c r="X118" s="263"/>
      <c r="Y118" s="263"/>
      <c r="Z118" s="263"/>
      <c r="AA118" s="263"/>
      <c r="AB118" s="263"/>
      <c r="AC118" s="263"/>
      <c r="AD118" s="263"/>
      <c r="AE118" s="263"/>
      <c r="AF118" s="263"/>
    </row>
    <row r="119" spans="1:32" s="265" customFormat="1" ht="78" customHeight="1">
      <c r="A119" s="116">
        <v>14</v>
      </c>
      <c r="B119" s="151" t="s">
        <v>556</v>
      </c>
      <c r="C119" s="152" t="s">
        <v>548</v>
      </c>
      <c r="D119" s="214" t="s">
        <v>563</v>
      </c>
      <c r="E119" s="116">
        <v>2028</v>
      </c>
      <c r="F119" s="116">
        <v>44071</v>
      </c>
      <c r="G119" s="117">
        <v>44071</v>
      </c>
      <c r="H119" s="116">
        <v>60</v>
      </c>
      <c r="I119" s="329">
        <v>57600</v>
      </c>
      <c r="J119" s="116" t="s">
        <v>8</v>
      </c>
      <c r="K119" s="354">
        <f>I119*S4</f>
        <v>1091226.24</v>
      </c>
      <c r="L119" s="117">
        <v>45884</v>
      </c>
      <c r="M119" s="245" t="s">
        <v>565</v>
      </c>
      <c r="N119" s="223">
        <v>0.1</v>
      </c>
      <c r="O119" s="223">
        <v>0.03</v>
      </c>
      <c r="P119" s="246">
        <v>270616.49</v>
      </c>
      <c r="Q119" s="191"/>
      <c r="R119" s="263"/>
      <c r="S119" s="263"/>
      <c r="T119" s="263"/>
      <c r="U119" s="263"/>
      <c r="V119" s="263"/>
      <c r="W119" s="263"/>
      <c r="X119" s="263"/>
      <c r="Y119" s="263"/>
      <c r="Z119" s="263"/>
      <c r="AA119" s="263"/>
      <c r="AB119" s="263"/>
      <c r="AC119" s="263"/>
      <c r="AD119" s="263"/>
      <c r="AE119" s="263"/>
      <c r="AF119" s="263"/>
    </row>
    <row r="120" spans="1:32" s="265" customFormat="1" ht="63.75" customHeight="1">
      <c r="A120" s="249">
        <v>15</v>
      </c>
      <c r="B120" s="250" t="s">
        <v>556</v>
      </c>
      <c r="C120" s="251" t="s">
        <v>548</v>
      </c>
      <c r="D120" s="266" t="s">
        <v>563</v>
      </c>
      <c r="E120" s="157">
        <v>2034</v>
      </c>
      <c r="F120" s="179">
        <v>44147</v>
      </c>
      <c r="G120" s="179">
        <v>44152</v>
      </c>
      <c r="H120" s="157">
        <v>66</v>
      </c>
      <c r="I120" s="253">
        <v>100000</v>
      </c>
      <c r="J120" s="254" t="s">
        <v>8</v>
      </c>
      <c r="K120" s="353">
        <f>I120*S4</f>
        <v>1894490</v>
      </c>
      <c r="L120" s="254" t="s">
        <v>718</v>
      </c>
      <c r="M120" s="255" t="s">
        <v>566</v>
      </c>
      <c r="N120" s="256">
        <v>0.1</v>
      </c>
      <c r="O120" s="256">
        <v>0.03</v>
      </c>
      <c r="P120" s="497">
        <v>377021.75</v>
      </c>
      <c r="Q120" s="257"/>
    </row>
    <row r="121" spans="1:32" s="258" customFormat="1" ht="55.5" customHeight="1">
      <c r="A121" s="249">
        <v>16</v>
      </c>
      <c r="B121" s="250" t="s">
        <v>1053</v>
      </c>
      <c r="C121" s="251" t="s">
        <v>567</v>
      </c>
      <c r="D121" s="252" t="s">
        <v>568</v>
      </c>
      <c r="E121" s="157">
        <v>1924</v>
      </c>
      <c r="F121" s="179">
        <v>43630</v>
      </c>
      <c r="G121" s="179">
        <v>43648</v>
      </c>
      <c r="H121" s="157">
        <v>78</v>
      </c>
      <c r="I121" s="253">
        <v>300000</v>
      </c>
      <c r="J121" s="249" t="s">
        <v>8</v>
      </c>
      <c r="K121" s="353">
        <f>I121*S4</f>
        <v>5683470</v>
      </c>
      <c r="L121" s="254" t="s">
        <v>718</v>
      </c>
      <c r="M121" s="255" t="s">
        <v>569</v>
      </c>
      <c r="N121" s="256">
        <v>0.1</v>
      </c>
      <c r="O121" s="256">
        <v>0.03</v>
      </c>
      <c r="P121" s="509">
        <v>2092368.57</v>
      </c>
      <c r="Q121" s="193"/>
    </row>
    <row r="122" spans="1:32" s="265" customFormat="1" ht="160.5" customHeight="1">
      <c r="A122" s="249">
        <v>17</v>
      </c>
      <c r="B122" s="250" t="s">
        <v>69</v>
      </c>
      <c r="C122" s="251" t="s">
        <v>573</v>
      </c>
      <c r="D122" s="262" t="s">
        <v>574</v>
      </c>
      <c r="E122" s="157">
        <v>1</v>
      </c>
      <c r="F122" s="179">
        <v>43840</v>
      </c>
      <c r="G122" s="179">
        <v>43844</v>
      </c>
      <c r="H122" s="157">
        <v>84</v>
      </c>
      <c r="I122" s="253">
        <v>468000</v>
      </c>
      <c r="J122" s="254" t="s">
        <v>8</v>
      </c>
      <c r="K122" s="353">
        <f>I122*S4</f>
        <v>8866213.2000000011</v>
      </c>
      <c r="L122" s="254" t="s">
        <v>718</v>
      </c>
      <c r="M122" s="255" t="s">
        <v>575</v>
      </c>
      <c r="N122" s="256">
        <v>0.1</v>
      </c>
      <c r="O122" s="256">
        <v>0.03</v>
      </c>
      <c r="P122" s="497">
        <v>2439805.36</v>
      </c>
      <c r="Q122" s="257"/>
    </row>
    <row r="123" spans="1:32" s="265" customFormat="1" ht="118.5" customHeight="1">
      <c r="A123" s="249">
        <v>18</v>
      </c>
      <c r="B123" s="250" t="s">
        <v>69</v>
      </c>
      <c r="C123" s="251" t="s">
        <v>573</v>
      </c>
      <c r="D123" s="262" t="s">
        <v>574</v>
      </c>
      <c r="E123" s="157">
        <v>2</v>
      </c>
      <c r="F123" s="267">
        <v>43880</v>
      </c>
      <c r="G123" s="179">
        <v>43881</v>
      </c>
      <c r="H123" s="157">
        <v>84</v>
      </c>
      <c r="I123" s="253">
        <v>755000</v>
      </c>
      <c r="J123" s="254" t="s">
        <v>8</v>
      </c>
      <c r="K123" s="353">
        <f>I123*S4</f>
        <v>14303399.5</v>
      </c>
      <c r="L123" s="254" t="s">
        <v>718</v>
      </c>
      <c r="M123" s="255" t="s">
        <v>576</v>
      </c>
      <c r="N123" s="256">
        <v>0.1</v>
      </c>
      <c r="O123" s="256">
        <v>0.03</v>
      </c>
      <c r="P123" s="497">
        <v>3732271.26</v>
      </c>
      <c r="Q123" s="257"/>
    </row>
    <row r="124" spans="1:32" s="258" customFormat="1" ht="69" customHeight="1">
      <c r="A124" s="249">
        <v>19</v>
      </c>
      <c r="B124" s="250" t="s">
        <v>69</v>
      </c>
      <c r="C124" s="251" t="s">
        <v>573</v>
      </c>
      <c r="D124" s="262" t="s">
        <v>574</v>
      </c>
      <c r="E124" s="157">
        <v>4</v>
      </c>
      <c r="F124" s="267">
        <v>43999</v>
      </c>
      <c r="G124" s="179">
        <v>44008</v>
      </c>
      <c r="H124" s="157">
        <v>84</v>
      </c>
      <c r="I124" s="253">
        <v>708825</v>
      </c>
      <c r="J124" s="254" t="s">
        <v>8</v>
      </c>
      <c r="K124" s="353">
        <f>I124*S4</f>
        <v>13428618.7425</v>
      </c>
      <c r="L124" s="254" t="s">
        <v>718</v>
      </c>
      <c r="M124" s="255" t="s">
        <v>577</v>
      </c>
      <c r="N124" s="256">
        <v>0.1</v>
      </c>
      <c r="O124" s="256">
        <v>0.03</v>
      </c>
      <c r="P124" s="497">
        <v>3144089.47</v>
      </c>
      <c r="Q124" s="257"/>
    </row>
    <row r="125" spans="1:32" s="265" customFormat="1" ht="58.5" customHeight="1">
      <c r="A125" s="116">
        <v>20</v>
      </c>
      <c r="B125" s="151" t="s">
        <v>578</v>
      </c>
      <c r="C125" s="152" t="s">
        <v>579</v>
      </c>
      <c r="D125" s="214" t="s">
        <v>580</v>
      </c>
      <c r="E125" s="116">
        <v>2004</v>
      </c>
      <c r="F125" s="116">
        <v>43881</v>
      </c>
      <c r="G125" s="117">
        <v>43895</v>
      </c>
      <c r="H125" s="116">
        <v>66</v>
      </c>
      <c r="I125" s="329">
        <v>178193.7</v>
      </c>
      <c r="J125" s="116" t="s">
        <v>8</v>
      </c>
      <c r="K125" s="354">
        <f>I125*S4</f>
        <v>3375861.8271300001</v>
      </c>
      <c r="L125" s="117">
        <v>45888</v>
      </c>
      <c r="M125" s="245" t="s">
        <v>581</v>
      </c>
      <c r="N125" s="223">
        <v>0.1</v>
      </c>
      <c r="O125" s="223">
        <v>0.03</v>
      </c>
      <c r="P125" s="246">
        <v>691588.4</v>
      </c>
      <c r="Q125" s="191"/>
      <c r="R125" s="263"/>
      <c r="S125" s="263"/>
      <c r="T125" s="263"/>
      <c r="U125" s="263"/>
      <c r="V125" s="263"/>
      <c r="W125" s="263"/>
      <c r="X125" s="263"/>
      <c r="Y125" s="263"/>
      <c r="Z125" s="263"/>
      <c r="AA125" s="263"/>
      <c r="AB125" s="263"/>
      <c r="AC125" s="263"/>
      <c r="AD125" s="263"/>
      <c r="AE125" s="263"/>
      <c r="AF125" s="263"/>
    </row>
    <row r="126" spans="1:32" s="265" customFormat="1" ht="66.75" customHeight="1">
      <c r="A126" s="249">
        <v>21</v>
      </c>
      <c r="B126" s="250" t="s">
        <v>578</v>
      </c>
      <c r="C126" s="251" t="s">
        <v>579</v>
      </c>
      <c r="D126" s="261" t="s">
        <v>580</v>
      </c>
      <c r="E126" s="157">
        <v>2038</v>
      </c>
      <c r="F126" s="179">
        <v>44146</v>
      </c>
      <c r="G126" s="179">
        <v>44151</v>
      </c>
      <c r="H126" s="157">
        <v>66</v>
      </c>
      <c r="I126" s="253">
        <v>306500</v>
      </c>
      <c r="J126" s="254" t="s">
        <v>8</v>
      </c>
      <c r="K126" s="353">
        <f>I126*S4</f>
        <v>5806611.8500000006</v>
      </c>
      <c r="L126" s="254" t="s">
        <v>718</v>
      </c>
      <c r="M126" s="255" t="s">
        <v>582</v>
      </c>
      <c r="N126" s="256">
        <v>0.1</v>
      </c>
      <c r="O126" s="256">
        <v>0.03</v>
      </c>
      <c r="P126" s="497">
        <v>1279045.8600000001</v>
      </c>
      <c r="Q126" s="257"/>
    </row>
    <row r="127" spans="1:32" s="265" customFormat="1" ht="78.75" customHeight="1">
      <c r="A127" s="249">
        <v>22</v>
      </c>
      <c r="B127" s="250" t="s">
        <v>583</v>
      </c>
      <c r="C127" s="251" t="s">
        <v>584</v>
      </c>
      <c r="D127" s="262" t="s">
        <v>585</v>
      </c>
      <c r="E127" s="157">
        <v>2007</v>
      </c>
      <c r="F127" s="267">
        <v>43907</v>
      </c>
      <c r="G127" s="179">
        <v>43907</v>
      </c>
      <c r="H127" s="157">
        <v>102</v>
      </c>
      <c r="I127" s="253">
        <v>2000000</v>
      </c>
      <c r="J127" s="254" t="s">
        <v>8</v>
      </c>
      <c r="K127" s="353">
        <f>I127*S4</f>
        <v>37889800</v>
      </c>
      <c r="L127" s="254" t="s">
        <v>718</v>
      </c>
      <c r="M127" s="255" t="s">
        <v>586</v>
      </c>
      <c r="N127" s="256">
        <v>0.1</v>
      </c>
      <c r="O127" s="256">
        <v>0.03</v>
      </c>
      <c r="P127" s="497">
        <v>12660247.470000001</v>
      </c>
      <c r="Q127" s="257"/>
    </row>
    <row r="128" spans="1:32" s="258" customFormat="1" ht="44.25" customHeight="1">
      <c r="A128" s="249">
        <v>23</v>
      </c>
      <c r="B128" s="250" t="s">
        <v>583</v>
      </c>
      <c r="C128" s="251" t="s">
        <v>584</v>
      </c>
      <c r="D128" s="262" t="s">
        <v>585</v>
      </c>
      <c r="E128" s="157">
        <v>50</v>
      </c>
      <c r="F128" s="267">
        <v>43556</v>
      </c>
      <c r="G128" s="179">
        <v>43920</v>
      </c>
      <c r="H128" s="157">
        <v>83</v>
      </c>
      <c r="I128" s="253">
        <v>800000</v>
      </c>
      <c r="J128" s="254" t="s">
        <v>8</v>
      </c>
      <c r="K128" s="353">
        <f>I128*S4</f>
        <v>15155920</v>
      </c>
      <c r="L128" s="254" t="s">
        <v>718</v>
      </c>
      <c r="M128" s="255" t="s">
        <v>587</v>
      </c>
      <c r="N128" s="256">
        <v>0.1</v>
      </c>
      <c r="O128" s="256">
        <v>0.03</v>
      </c>
      <c r="P128" s="497">
        <f>820475.63+4561967.07</f>
        <v>5382442.7000000002</v>
      </c>
      <c r="Q128" s="557" t="s">
        <v>1045</v>
      </c>
      <c r="R128" s="558"/>
    </row>
    <row r="129" spans="1:32" s="258" customFormat="1" ht="75.75" customHeight="1">
      <c r="A129" s="116">
        <v>24</v>
      </c>
      <c r="B129" s="271" t="s">
        <v>588</v>
      </c>
      <c r="C129" s="272" t="s">
        <v>589</v>
      </c>
      <c r="D129" s="273" t="s">
        <v>590</v>
      </c>
      <c r="E129" s="274">
        <v>2021</v>
      </c>
      <c r="F129" s="275">
        <v>43969</v>
      </c>
      <c r="G129" s="276">
        <v>43971</v>
      </c>
      <c r="H129" s="274">
        <v>60</v>
      </c>
      <c r="I129" s="356">
        <v>78696</v>
      </c>
      <c r="J129" s="277" t="s">
        <v>8</v>
      </c>
      <c r="K129" s="357">
        <f>I129*S4</f>
        <v>1490887.8504000001</v>
      </c>
      <c r="L129" s="278">
        <v>45756</v>
      </c>
      <c r="M129" s="279" t="s">
        <v>591</v>
      </c>
      <c r="N129" s="280">
        <v>0.1</v>
      </c>
      <c r="O129" s="280">
        <v>0.03</v>
      </c>
      <c r="P129" s="281">
        <v>307537.73</v>
      </c>
      <c r="Q129" s="282"/>
      <c r="R129" s="248"/>
      <c r="S129" s="248"/>
      <c r="T129" s="248"/>
      <c r="U129" s="248"/>
      <c r="V129" s="248"/>
      <c r="W129" s="248"/>
      <c r="X129" s="248"/>
      <c r="Y129" s="248"/>
      <c r="Z129" s="248"/>
      <c r="AA129" s="248"/>
      <c r="AB129" s="248"/>
      <c r="AC129" s="248"/>
      <c r="AD129" s="248"/>
      <c r="AE129" s="248"/>
      <c r="AF129" s="248"/>
    </row>
    <row r="130" spans="1:32" s="265" customFormat="1" ht="58.5" customHeight="1">
      <c r="A130" s="116">
        <v>25</v>
      </c>
      <c r="B130" s="271" t="s">
        <v>592</v>
      </c>
      <c r="C130" s="272" t="s">
        <v>924</v>
      </c>
      <c r="D130" s="273" t="s">
        <v>590</v>
      </c>
      <c r="E130" s="274">
        <v>2030</v>
      </c>
      <c r="F130" s="275">
        <v>44078</v>
      </c>
      <c r="G130" s="276">
        <v>44082</v>
      </c>
      <c r="H130" s="274">
        <v>60</v>
      </c>
      <c r="I130" s="356">
        <v>29700</v>
      </c>
      <c r="J130" s="277" t="s">
        <v>170</v>
      </c>
      <c r="K130" s="357">
        <f>I130*S3</f>
        <v>478170.00000000006</v>
      </c>
      <c r="L130" s="278">
        <v>45828</v>
      </c>
      <c r="M130" s="279" t="s">
        <v>593</v>
      </c>
      <c r="N130" s="280">
        <v>0.1</v>
      </c>
      <c r="O130" s="280">
        <v>0.03</v>
      </c>
      <c r="P130" s="281">
        <v>83690.87</v>
      </c>
      <c r="Q130" s="282"/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  <c r="AF130" s="248"/>
    </row>
    <row r="131" spans="1:32" s="269" customFormat="1" ht="111" customHeight="1">
      <c r="A131" s="116">
        <v>26</v>
      </c>
      <c r="B131" s="271" t="s">
        <v>592</v>
      </c>
      <c r="C131" s="272" t="s">
        <v>589</v>
      </c>
      <c r="D131" s="273" t="s">
        <v>594</v>
      </c>
      <c r="E131" s="274">
        <v>2042</v>
      </c>
      <c r="F131" s="275">
        <v>44189</v>
      </c>
      <c r="G131" s="276">
        <v>44208</v>
      </c>
      <c r="H131" s="274">
        <v>60</v>
      </c>
      <c r="I131" s="356">
        <v>63000</v>
      </c>
      <c r="J131" s="277" t="s">
        <v>170</v>
      </c>
      <c r="K131" s="357">
        <f>I131*S3</f>
        <v>1014300.0000000001</v>
      </c>
      <c r="L131" s="278">
        <v>45828</v>
      </c>
      <c r="M131" s="279" t="s">
        <v>595</v>
      </c>
      <c r="N131" s="280">
        <v>0.1</v>
      </c>
      <c r="O131" s="280">
        <v>0.03</v>
      </c>
      <c r="P131" s="281">
        <v>178184.85</v>
      </c>
      <c r="Q131" s="282"/>
      <c r="R131" s="248"/>
      <c r="S131" s="248"/>
      <c r="T131" s="248"/>
      <c r="U131" s="248"/>
      <c r="V131" s="248"/>
      <c r="W131" s="248"/>
      <c r="X131" s="248"/>
      <c r="Y131" s="248"/>
      <c r="Z131" s="248"/>
      <c r="AA131" s="248"/>
      <c r="AB131" s="248"/>
      <c r="AC131" s="248"/>
      <c r="AD131" s="248"/>
      <c r="AE131" s="248"/>
      <c r="AF131" s="248"/>
    </row>
    <row r="132" spans="1:32" s="258" customFormat="1" ht="105" customHeight="1">
      <c r="A132" s="249">
        <v>27</v>
      </c>
      <c r="B132" s="250" t="s">
        <v>596</v>
      </c>
      <c r="C132" s="251" t="s">
        <v>597</v>
      </c>
      <c r="D132" s="262" t="s">
        <v>598</v>
      </c>
      <c r="E132" s="157">
        <v>118</v>
      </c>
      <c r="F132" s="179" t="s">
        <v>599</v>
      </c>
      <c r="G132" s="179">
        <v>44060</v>
      </c>
      <c r="H132" s="157">
        <v>78</v>
      </c>
      <c r="I132" s="253">
        <v>148576.54999999999</v>
      </c>
      <c r="J132" s="254" t="s">
        <v>170</v>
      </c>
      <c r="K132" s="353">
        <f>I132*S3</f>
        <v>2392082.4550000001</v>
      </c>
      <c r="L132" s="254" t="s">
        <v>718</v>
      </c>
      <c r="M132" s="255" t="s">
        <v>600</v>
      </c>
      <c r="N132" s="270">
        <v>0.1</v>
      </c>
      <c r="O132" s="270">
        <v>0.03</v>
      </c>
      <c r="P132" s="497">
        <v>616890.05000000005</v>
      </c>
      <c r="Q132" s="257"/>
    </row>
    <row r="133" spans="1:32" s="258" customFormat="1" ht="31.5">
      <c r="A133" s="116">
        <v>28</v>
      </c>
      <c r="B133" s="271" t="s">
        <v>601</v>
      </c>
      <c r="C133" s="272" t="s">
        <v>571</v>
      </c>
      <c r="D133" s="273" t="s">
        <v>602</v>
      </c>
      <c r="E133" s="274">
        <v>208</v>
      </c>
      <c r="F133" s="275">
        <v>44060</v>
      </c>
      <c r="G133" s="276">
        <v>44110</v>
      </c>
      <c r="H133" s="274">
        <v>60</v>
      </c>
      <c r="I133" s="356">
        <v>437795</v>
      </c>
      <c r="J133" s="277" t="s">
        <v>8</v>
      </c>
      <c r="K133" s="357">
        <f>I133*S4</f>
        <v>8293982.4955000002</v>
      </c>
      <c r="L133" s="278">
        <v>45880</v>
      </c>
      <c r="M133" s="279" t="s">
        <v>550</v>
      </c>
      <c r="N133" s="280">
        <v>0.1</v>
      </c>
      <c r="O133" s="280">
        <v>0.03</v>
      </c>
      <c r="P133" s="281">
        <v>1569597.85</v>
      </c>
      <c r="Q133" s="282"/>
      <c r="R133" s="248"/>
      <c r="S133" s="248"/>
      <c r="T133" s="248"/>
      <c r="U133" s="248"/>
      <c r="V133" s="248"/>
      <c r="W133" s="248"/>
      <c r="X133" s="248"/>
      <c r="Y133" s="248"/>
      <c r="Z133" s="248"/>
      <c r="AA133" s="248"/>
      <c r="AB133" s="248"/>
      <c r="AC133" s="248"/>
      <c r="AD133" s="248"/>
      <c r="AE133" s="248"/>
      <c r="AF133" s="248"/>
    </row>
    <row r="134" spans="1:32" s="258" customFormat="1" ht="87" customHeight="1">
      <c r="A134" s="116">
        <v>29</v>
      </c>
      <c r="B134" s="271" t="s">
        <v>603</v>
      </c>
      <c r="C134" s="272" t="s">
        <v>597</v>
      </c>
      <c r="D134" s="273" t="s">
        <v>604</v>
      </c>
      <c r="E134" s="274">
        <v>120</v>
      </c>
      <c r="F134" s="275">
        <v>44075</v>
      </c>
      <c r="G134" s="276">
        <v>44082</v>
      </c>
      <c r="H134" s="274">
        <v>60</v>
      </c>
      <c r="I134" s="356">
        <v>159410</v>
      </c>
      <c r="J134" s="277" t="s">
        <v>170</v>
      </c>
      <c r="K134" s="357">
        <f>I134*S3</f>
        <v>2566501</v>
      </c>
      <c r="L134" s="278">
        <v>45808</v>
      </c>
      <c r="M134" s="279" t="s">
        <v>605</v>
      </c>
      <c r="N134" s="280">
        <v>0.1</v>
      </c>
      <c r="O134" s="280">
        <v>0.03</v>
      </c>
      <c r="P134" s="281">
        <v>401428.55</v>
      </c>
      <c r="Q134" s="282"/>
      <c r="R134" s="248"/>
      <c r="S134" s="248"/>
      <c r="T134" s="248"/>
      <c r="U134" s="248"/>
      <c r="V134" s="248"/>
      <c r="W134" s="248"/>
      <c r="X134" s="248"/>
      <c r="Y134" s="248"/>
      <c r="Z134" s="248"/>
      <c r="AA134" s="248"/>
      <c r="AB134" s="248"/>
      <c r="AC134" s="248"/>
      <c r="AD134" s="248"/>
      <c r="AE134" s="248"/>
      <c r="AF134" s="248"/>
    </row>
    <row r="135" spans="1:32" s="248" customFormat="1" ht="79.5" customHeight="1">
      <c r="A135" s="116">
        <v>30</v>
      </c>
      <c r="B135" s="271" t="s">
        <v>121</v>
      </c>
      <c r="C135" s="272" t="s">
        <v>597</v>
      </c>
      <c r="D135" s="273" t="s">
        <v>606</v>
      </c>
      <c r="E135" s="274">
        <v>2032</v>
      </c>
      <c r="F135" s="275">
        <v>44145</v>
      </c>
      <c r="G135" s="276">
        <v>44147</v>
      </c>
      <c r="H135" s="274">
        <v>60</v>
      </c>
      <c r="I135" s="356">
        <v>809697</v>
      </c>
      <c r="J135" s="277" t="s">
        <v>8</v>
      </c>
      <c r="K135" s="357">
        <f>I135*S4</f>
        <v>15339628.6953</v>
      </c>
      <c r="L135" s="278">
        <v>44773</v>
      </c>
      <c r="M135" s="279" t="s">
        <v>607</v>
      </c>
      <c r="N135" s="280">
        <v>0.1</v>
      </c>
      <c r="O135" s="280">
        <v>0.03</v>
      </c>
      <c r="P135" s="281">
        <v>1272447.7</v>
      </c>
      <c r="Q135" s="282"/>
    </row>
    <row r="136" spans="1:32" s="258" customFormat="1" ht="81" customHeight="1">
      <c r="A136" s="116">
        <v>31</v>
      </c>
      <c r="B136" s="271" t="s">
        <v>608</v>
      </c>
      <c r="C136" s="272" t="s">
        <v>597</v>
      </c>
      <c r="D136" s="273" t="s">
        <v>609</v>
      </c>
      <c r="E136" s="274">
        <v>58</v>
      </c>
      <c r="F136" s="275" t="s">
        <v>610</v>
      </c>
      <c r="G136" s="276">
        <v>44153</v>
      </c>
      <c r="H136" s="274">
        <v>60</v>
      </c>
      <c r="I136" s="356">
        <v>165418.20000000001</v>
      </c>
      <c r="J136" s="277" t="s">
        <v>8</v>
      </c>
      <c r="K136" s="357">
        <f>I136*S4</f>
        <v>3133831.2571800002</v>
      </c>
      <c r="L136" s="278">
        <v>45985</v>
      </c>
      <c r="M136" s="279" t="s">
        <v>611</v>
      </c>
      <c r="N136" s="280">
        <v>0.1</v>
      </c>
      <c r="O136" s="280">
        <v>0.03</v>
      </c>
      <c r="P136" s="281">
        <v>598618.66</v>
      </c>
      <c r="Q136" s="282"/>
      <c r="R136" s="248"/>
      <c r="S136" s="248"/>
      <c r="T136" s="248"/>
      <c r="U136" s="248"/>
      <c r="V136" s="248"/>
      <c r="W136" s="248"/>
      <c r="X136" s="248"/>
      <c r="Y136" s="248"/>
      <c r="Z136" s="248"/>
      <c r="AA136" s="248"/>
      <c r="AB136" s="248"/>
      <c r="AC136" s="248"/>
      <c r="AD136" s="248"/>
      <c r="AE136" s="248"/>
      <c r="AF136" s="248"/>
    </row>
    <row r="137" spans="1:32" s="258" customFormat="1" ht="57" customHeight="1">
      <c r="A137" s="249">
        <v>32</v>
      </c>
      <c r="B137" s="250" t="s">
        <v>612</v>
      </c>
      <c r="C137" s="251" t="s">
        <v>571</v>
      </c>
      <c r="D137" s="250" t="s">
        <v>613</v>
      </c>
      <c r="E137" s="157">
        <v>216</v>
      </c>
      <c r="F137" s="179">
        <v>44186</v>
      </c>
      <c r="G137" s="179">
        <v>44215</v>
      </c>
      <c r="H137" s="157">
        <v>60</v>
      </c>
      <c r="I137" s="253">
        <v>111360</v>
      </c>
      <c r="J137" s="268" t="s">
        <v>8</v>
      </c>
      <c r="K137" s="355">
        <f>I137*S4</f>
        <v>2109704.0640000002</v>
      </c>
      <c r="L137" s="254" t="s">
        <v>718</v>
      </c>
      <c r="M137" s="255" t="s">
        <v>550</v>
      </c>
      <c r="N137" s="270">
        <v>0.1</v>
      </c>
      <c r="O137" s="270">
        <v>0.03</v>
      </c>
      <c r="P137" s="497">
        <v>346747.31</v>
      </c>
      <c r="Q137" s="257"/>
    </row>
    <row r="138" spans="1:32" s="287" customFormat="1" ht="22.5" customHeight="1">
      <c r="A138" s="523">
        <f>A137</f>
        <v>32</v>
      </c>
      <c r="B138" s="525" t="s">
        <v>0</v>
      </c>
      <c r="C138" s="240"/>
      <c r="D138" s="240"/>
      <c r="E138" s="240"/>
      <c r="F138" s="240"/>
      <c r="G138" s="425"/>
      <c r="H138" s="425"/>
      <c r="I138" s="283">
        <f>I106+I109+I112+I115+I116+I117+I121+I107+I111+I123+I125+I127+I118+I124+I128+I129+I122+I119+I133+I110+I113+I108+I120+I126+I135+I136+I137</f>
        <v>10767587.58</v>
      </c>
      <c r="J138" s="425" t="s">
        <v>8</v>
      </c>
      <c r="K138" s="561">
        <f>SUM(K106:K137)</f>
        <v>211106048.39934203</v>
      </c>
      <c r="L138" s="523"/>
      <c r="M138" s="284"/>
      <c r="N138" s="425"/>
      <c r="O138" s="425"/>
      <c r="P138" s="531">
        <f>SUM(P106:P137)</f>
        <v>51593243.579999991</v>
      </c>
      <c r="Q138" s="285"/>
      <c r="R138" s="286">
        <v>820475.63</v>
      </c>
      <c r="S138" s="287" t="s">
        <v>1042</v>
      </c>
    </row>
    <row r="139" spans="1:32" s="287" customFormat="1" ht="30" customHeight="1">
      <c r="A139" s="524"/>
      <c r="B139" s="526"/>
      <c r="C139" s="240"/>
      <c r="D139" s="240"/>
      <c r="E139" s="240"/>
      <c r="F139" s="240"/>
      <c r="G139" s="425"/>
      <c r="H139" s="425"/>
      <c r="I139" s="283">
        <f>I114+I130+I132+I134+I131</f>
        <v>441936.55</v>
      </c>
      <c r="J139" s="424" t="s">
        <v>7</v>
      </c>
      <c r="K139" s="562"/>
      <c r="L139" s="524"/>
      <c r="M139" s="284"/>
      <c r="N139" s="425"/>
      <c r="O139" s="425"/>
      <c r="P139" s="532"/>
      <c r="Q139" s="285"/>
      <c r="R139" s="288">
        <f>P138-R138</f>
        <v>50772767.949999988</v>
      </c>
      <c r="S139" s="289" t="s">
        <v>1011</v>
      </c>
      <c r="T139" s="289"/>
    </row>
    <row r="140" spans="1:32" s="139" customFormat="1" ht="26.25" customHeight="1">
      <c r="A140" s="547">
        <f>A53+A103+A138</f>
        <v>124</v>
      </c>
      <c r="B140" s="549" t="s">
        <v>125</v>
      </c>
      <c r="C140" s="551"/>
      <c r="D140" s="503"/>
      <c r="E140" s="503"/>
      <c r="F140" s="503"/>
      <c r="G140" s="290"/>
      <c r="H140" s="502"/>
      <c r="I140" s="504">
        <f>I53+I103+I138</f>
        <v>24765585.27</v>
      </c>
      <c r="J140" s="505" t="s">
        <v>8</v>
      </c>
      <c r="K140" s="553">
        <f>K53+K103+K138</f>
        <v>606981397.74162304</v>
      </c>
      <c r="L140" s="555"/>
      <c r="M140" s="291"/>
      <c r="N140" s="292"/>
      <c r="O140" s="293"/>
      <c r="P140" s="559">
        <f>P53+P103+P138</f>
        <v>123230258.03</v>
      </c>
      <c r="Q140" s="294"/>
    </row>
    <row r="141" spans="1:32" s="139" customFormat="1" ht="24.75" customHeight="1">
      <c r="A141" s="548"/>
      <c r="B141" s="550"/>
      <c r="C141" s="552"/>
      <c r="D141" s="503"/>
      <c r="E141" s="503"/>
      <c r="F141" s="503"/>
      <c r="G141" s="295"/>
      <c r="H141" s="296"/>
      <c r="I141" s="504">
        <f>I54+I104+I139</f>
        <v>8558997.5999999996</v>
      </c>
      <c r="J141" s="297" t="s">
        <v>170</v>
      </c>
      <c r="K141" s="554"/>
      <c r="L141" s="556"/>
      <c r="M141" s="298"/>
      <c r="N141" s="299"/>
      <c r="O141" s="300"/>
      <c r="P141" s="560"/>
      <c r="Q141" s="294"/>
    </row>
    <row r="142" spans="1:32" s="139" customFormat="1" ht="15" customHeight="1">
      <c r="A142" s="301"/>
      <c r="B142" s="302"/>
      <c r="C142" s="302"/>
      <c r="D142" s="302"/>
      <c r="E142" s="303"/>
      <c r="F142" s="303"/>
      <c r="G142" s="301"/>
      <c r="H142" s="301"/>
      <c r="I142" s="358"/>
      <c r="J142" s="301"/>
      <c r="K142" s="358"/>
      <c r="L142" s="301"/>
      <c r="N142" s="301"/>
      <c r="O142" s="301"/>
      <c r="P142" s="358"/>
      <c r="Q142" s="301"/>
    </row>
    <row r="143" spans="1:32" s="139" customFormat="1">
      <c r="A143" s="301"/>
      <c r="B143" s="302"/>
      <c r="C143" s="302"/>
      <c r="D143" s="302"/>
      <c r="E143" s="303"/>
      <c r="F143" s="303"/>
      <c r="G143" s="301"/>
      <c r="H143" s="301"/>
      <c r="I143" s="358"/>
      <c r="J143" s="301"/>
      <c r="K143" s="358"/>
      <c r="L143" s="301"/>
      <c r="N143" s="301" t="s">
        <v>883</v>
      </c>
      <c r="O143" s="301"/>
      <c r="P143" s="358"/>
      <c r="Q143" s="301"/>
    </row>
    <row r="144" spans="1:32" s="139" customFormat="1">
      <c r="A144" s="301"/>
      <c r="B144" s="302"/>
      <c r="C144" s="302"/>
      <c r="D144" s="302"/>
      <c r="E144" s="303"/>
      <c r="F144" s="303"/>
      <c r="G144" s="301"/>
      <c r="H144" s="301"/>
      <c r="I144" s="358"/>
      <c r="J144" s="301"/>
      <c r="K144" s="358"/>
      <c r="L144" s="301"/>
      <c r="N144" s="301" t="s">
        <v>861</v>
      </c>
      <c r="O144" s="514">
        <v>15975.49</v>
      </c>
      <c r="P144" s="514"/>
      <c r="Q144" s="301"/>
    </row>
    <row r="145" spans="1:32" s="139" customFormat="1">
      <c r="A145" s="301"/>
      <c r="B145" s="302"/>
      <c r="C145" s="302"/>
      <c r="D145" s="302"/>
      <c r="E145" s="303"/>
      <c r="F145" s="303"/>
      <c r="G145" s="301"/>
      <c r="H145" s="301"/>
      <c r="I145" s="358"/>
      <c r="J145" s="301"/>
      <c r="K145" s="358"/>
      <c r="L145" s="301"/>
      <c r="N145" s="301" t="s">
        <v>862</v>
      </c>
      <c r="O145" s="514">
        <v>4289976.58</v>
      </c>
      <c r="P145" s="514"/>
      <c r="Q145" s="301"/>
    </row>
    <row r="146" spans="1:32" s="139" customFormat="1">
      <c r="A146" s="301"/>
      <c r="B146" s="302"/>
      <c r="C146" s="302"/>
      <c r="D146" s="302"/>
      <c r="E146" s="303"/>
      <c r="F146" s="303"/>
      <c r="G146" s="301"/>
      <c r="H146" s="301"/>
      <c r="I146" s="358"/>
      <c r="J146" s="301"/>
      <c r="K146" s="358"/>
      <c r="L146" s="301"/>
      <c r="N146" s="301" t="s">
        <v>863</v>
      </c>
      <c r="O146" s="514">
        <v>18468961.460000001</v>
      </c>
      <c r="P146" s="514"/>
      <c r="Q146" s="301"/>
    </row>
    <row r="147" spans="1:32" s="139" customFormat="1">
      <c r="A147" s="301"/>
      <c r="B147" s="302"/>
      <c r="C147" s="302"/>
      <c r="D147" s="302"/>
      <c r="E147" s="303"/>
      <c r="F147" s="303"/>
      <c r="G147" s="301"/>
      <c r="H147" s="301"/>
      <c r="I147" s="358"/>
      <c r="J147" s="301"/>
      <c r="K147" s="358"/>
      <c r="L147" s="301"/>
      <c r="N147" s="301" t="s">
        <v>708</v>
      </c>
      <c r="O147" s="514">
        <v>32338312.039999999</v>
      </c>
      <c r="P147" s="514"/>
      <c r="Q147" s="301"/>
    </row>
    <row r="148" spans="1:32" s="139" customFormat="1">
      <c r="A148" s="301"/>
      <c r="B148" s="302"/>
      <c r="C148" s="302"/>
      <c r="D148" s="302"/>
      <c r="E148" s="303"/>
      <c r="F148" s="303"/>
      <c r="G148" s="301"/>
      <c r="H148" s="301"/>
      <c r="I148" s="358"/>
      <c r="J148" s="301"/>
      <c r="K148" s="358"/>
      <c r="L148" s="301"/>
      <c r="N148" s="301" t="s">
        <v>709</v>
      </c>
      <c r="O148" s="514">
        <v>26497340.600000001</v>
      </c>
      <c r="P148" s="514"/>
      <c r="Q148" s="301"/>
    </row>
    <row r="149" spans="1:32" s="139" customFormat="1">
      <c r="A149" s="301"/>
      <c r="B149" s="302"/>
      <c r="C149" s="302"/>
      <c r="D149" s="302"/>
      <c r="E149" s="303"/>
      <c r="F149" s="303"/>
      <c r="G149" s="301"/>
      <c r="H149" s="301"/>
      <c r="I149" s="358"/>
      <c r="J149" s="301"/>
      <c r="K149" s="358"/>
      <c r="L149" s="301"/>
      <c r="N149" s="301" t="s">
        <v>824</v>
      </c>
      <c r="O149" s="514">
        <v>19895911.760000002</v>
      </c>
      <c r="P149" s="514"/>
      <c r="Q149" s="301"/>
    </row>
    <row r="150" spans="1:32" s="139" customFormat="1">
      <c r="A150" s="301"/>
      <c r="B150" s="302"/>
      <c r="C150" s="302"/>
      <c r="D150" s="302"/>
      <c r="E150" s="303"/>
      <c r="F150" s="303"/>
      <c r="G150" s="301"/>
      <c r="H150" s="301"/>
      <c r="I150" s="358"/>
      <c r="J150" s="301"/>
      <c r="K150" s="358"/>
      <c r="L150" s="301"/>
      <c r="N150" s="301" t="s">
        <v>925</v>
      </c>
      <c r="O150" s="514">
        <v>13480317.010000024</v>
      </c>
      <c r="P150" s="514"/>
      <c r="Q150" s="301"/>
    </row>
    <row r="151" spans="1:32" s="139" customFormat="1">
      <c r="A151" s="359"/>
      <c r="B151" s="360"/>
      <c r="C151" s="360"/>
      <c r="D151" s="360"/>
      <c r="E151" s="361"/>
      <c r="F151" s="361"/>
      <c r="G151" s="359"/>
      <c r="H151" s="359"/>
      <c r="I151" s="362"/>
      <c r="J151" s="359"/>
      <c r="K151" s="362"/>
      <c r="L151" s="359"/>
      <c r="M151" s="363"/>
      <c r="N151" s="180" t="s">
        <v>1044</v>
      </c>
      <c r="O151" s="514">
        <f>P140-O144-O145-O146-O147-O148-O149-O150</f>
        <v>8243463.0899999812</v>
      </c>
      <c r="P151" s="514"/>
      <c r="Q151" s="359"/>
      <c r="R151" s="363"/>
      <c r="S151" s="363"/>
      <c r="T151" s="363"/>
      <c r="U151" s="363"/>
      <c r="V151" s="363"/>
      <c r="W151" s="363"/>
      <c r="X151" s="363"/>
      <c r="Y151" s="363"/>
      <c r="Z151" s="363"/>
      <c r="AA151" s="363"/>
      <c r="AB151" s="363"/>
      <c r="AC151" s="363"/>
      <c r="AD151" s="363"/>
      <c r="AE151" s="363"/>
      <c r="AF151" s="363"/>
    </row>
    <row r="154" spans="1:32">
      <c r="V154" s="476" t="s">
        <v>615</v>
      </c>
    </row>
  </sheetData>
  <mergeCells count="46">
    <mergeCell ref="Q42:AF42"/>
    <mergeCell ref="O150:P150"/>
    <mergeCell ref="O144:P144"/>
    <mergeCell ref="O145:P145"/>
    <mergeCell ref="O146:P146"/>
    <mergeCell ref="O147:P147"/>
    <mergeCell ref="O148:P148"/>
    <mergeCell ref="O149:P149"/>
    <mergeCell ref="Q128:R128"/>
    <mergeCell ref="P140:P141"/>
    <mergeCell ref="A105:P105"/>
    <mergeCell ref="A138:A139"/>
    <mergeCell ref="B138:B139"/>
    <mergeCell ref="K138:K139"/>
    <mergeCell ref="L138:L139"/>
    <mergeCell ref="P138:P139"/>
    <mergeCell ref="A140:A141"/>
    <mergeCell ref="B140:B141"/>
    <mergeCell ref="C140:C141"/>
    <mergeCell ref="K140:K141"/>
    <mergeCell ref="L140:L141"/>
    <mergeCell ref="L103:L104"/>
    <mergeCell ref="P103:P104"/>
    <mergeCell ref="O1:P1"/>
    <mergeCell ref="A2:P2"/>
    <mergeCell ref="A3:P3"/>
    <mergeCell ref="A4:A5"/>
    <mergeCell ref="B4:D4"/>
    <mergeCell ref="E4:O4"/>
    <mergeCell ref="P4:P5"/>
    <mergeCell ref="Q102:T102"/>
    <mergeCell ref="Q108:T108"/>
    <mergeCell ref="O151:P151"/>
    <mergeCell ref="R2:T2"/>
    <mergeCell ref="Q41:AF41"/>
    <mergeCell ref="R58:U58"/>
    <mergeCell ref="A7:P7"/>
    <mergeCell ref="A53:A54"/>
    <mergeCell ref="B53:B54"/>
    <mergeCell ref="K53:K54"/>
    <mergeCell ref="L53:L54"/>
    <mergeCell ref="P53:P54"/>
    <mergeCell ref="A55:P55"/>
    <mergeCell ref="A103:A104"/>
    <mergeCell ref="B103:B104"/>
    <mergeCell ref="K103:K104"/>
  </mergeCells>
  <pageMargins left="0.39370078740157483" right="0.39370078740157483" top="0.39370078740157483" bottom="0.39370078740157483" header="0" footer="0"/>
  <pageSetup paperSize="9" scale="37" fitToHeight="1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79F3-2786-41AA-B3EE-EB61CB6408CF}">
  <sheetPr>
    <pageSetUpPr fitToPage="1"/>
  </sheetPr>
  <dimension ref="A1:AD149"/>
  <sheetViews>
    <sheetView zoomScale="80" zoomScaleNormal="80" zoomScaleSheetLayoutView="80" workbookViewId="0">
      <selection activeCell="P1" sqref="P1:Q1"/>
    </sheetView>
  </sheetViews>
  <sheetFormatPr defaultColWidth="9.140625" defaultRowHeight="15"/>
  <cols>
    <col min="1" max="1" width="5.28515625" style="443" customWidth="1"/>
    <col min="2" max="2" width="18.28515625" style="443" customWidth="1"/>
    <col min="3" max="3" width="17.7109375" style="443" customWidth="1"/>
    <col min="4" max="4" width="15.5703125" style="458" customWidth="1"/>
    <col min="5" max="7" width="11" style="443" customWidth="1"/>
    <col min="8" max="8" width="10.42578125" style="459" customWidth="1"/>
    <col min="9" max="9" width="14.28515625" style="443" customWidth="1"/>
    <col min="10" max="10" width="12.85546875" style="443" customWidth="1"/>
    <col min="11" max="11" width="15.42578125" style="459" customWidth="1"/>
    <col min="12" max="12" width="12.42578125" style="459" customWidth="1"/>
    <col min="13" max="13" width="17.5703125" style="443" customWidth="1"/>
    <col min="14" max="14" width="9.140625" style="443"/>
    <col min="15" max="15" width="12.28515625" style="443" customWidth="1"/>
    <col min="16" max="16" width="15.7109375" style="443" customWidth="1"/>
    <col min="17" max="17" width="15.140625" style="443" customWidth="1"/>
    <col min="18" max="18" width="9.140625" style="443"/>
    <col min="19" max="19" width="14.85546875" style="443" customWidth="1"/>
    <col min="20" max="16384" width="9.140625" style="443"/>
  </cols>
  <sheetData>
    <row r="1" spans="1:30" s="441" customFormat="1" ht="15.75">
      <c r="D1" s="453"/>
      <c r="H1" s="454"/>
      <c r="K1" s="454"/>
      <c r="L1" s="454"/>
      <c r="P1" s="563"/>
      <c r="Q1" s="563"/>
    </row>
    <row r="2" spans="1:30" s="441" customFormat="1" ht="15.75">
      <c r="A2" s="564" t="s">
        <v>87</v>
      </c>
      <c r="B2" s="564"/>
      <c r="C2" s="564"/>
      <c r="D2" s="564"/>
      <c r="E2" s="564"/>
      <c r="F2" s="564"/>
      <c r="G2" s="564"/>
      <c r="H2" s="564"/>
      <c r="I2" s="565"/>
      <c r="J2" s="564"/>
      <c r="K2" s="565"/>
      <c r="L2" s="564"/>
      <c r="M2" s="564"/>
      <c r="N2" s="564"/>
      <c r="O2" s="564"/>
      <c r="P2" s="564"/>
      <c r="Q2" s="564"/>
      <c r="R2" s="419"/>
      <c r="S2" s="419"/>
      <c r="T2" s="419"/>
      <c r="U2" s="419"/>
    </row>
    <row r="3" spans="1:30" s="441" customFormat="1" ht="15.75">
      <c r="A3" s="564" t="s">
        <v>747</v>
      </c>
      <c r="B3" s="564"/>
      <c r="C3" s="564"/>
      <c r="D3" s="564"/>
      <c r="E3" s="564"/>
      <c r="F3" s="564"/>
      <c r="G3" s="564"/>
      <c r="H3" s="564"/>
      <c r="I3" s="565"/>
      <c r="J3" s="564"/>
      <c r="K3" s="565"/>
      <c r="L3" s="564"/>
      <c r="M3" s="564"/>
      <c r="N3" s="564"/>
      <c r="O3" s="564"/>
      <c r="P3" s="564"/>
      <c r="Q3" s="564"/>
      <c r="R3" s="419"/>
      <c r="S3" s="566" t="s">
        <v>1068</v>
      </c>
      <c r="T3" s="566"/>
      <c r="U3" s="566"/>
    </row>
    <row r="4" spans="1:30" s="441" customFormat="1" ht="15.75">
      <c r="A4" s="567" t="s">
        <v>1067</v>
      </c>
      <c r="B4" s="567"/>
      <c r="C4" s="567"/>
      <c r="D4" s="567"/>
      <c r="E4" s="567"/>
      <c r="F4" s="567"/>
      <c r="G4" s="567"/>
      <c r="H4" s="567"/>
      <c r="I4" s="568"/>
      <c r="J4" s="567"/>
      <c r="K4" s="568"/>
      <c r="L4" s="567"/>
      <c r="M4" s="567"/>
      <c r="N4" s="567"/>
      <c r="O4" s="567"/>
      <c r="P4" s="567"/>
      <c r="Q4" s="567"/>
      <c r="R4" s="419"/>
      <c r="S4" s="17" t="s">
        <v>12</v>
      </c>
      <c r="T4" s="17">
        <v>16.100000000000001</v>
      </c>
      <c r="U4" s="419"/>
    </row>
    <row r="5" spans="1:30" s="441" customFormat="1" ht="15.75">
      <c r="A5" s="419"/>
      <c r="B5" s="419"/>
      <c r="C5" s="419"/>
      <c r="D5" s="444"/>
      <c r="E5" s="419"/>
      <c r="F5" s="419"/>
      <c r="G5" s="419"/>
      <c r="H5" s="445"/>
      <c r="I5" s="420"/>
      <c r="J5" s="419"/>
      <c r="K5" s="461"/>
      <c r="L5" s="445"/>
      <c r="M5" s="419"/>
      <c r="N5" s="419"/>
      <c r="O5" s="419"/>
      <c r="P5" s="420"/>
      <c r="Q5" s="419"/>
      <c r="R5" s="419"/>
      <c r="S5" s="18" t="s">
        <v>8</v>
      </c>
      <c r="T5" s="19">
        <v>18.944900000000001</v>
      </c>
      <c r="U5" s="419"/>
    </row>
    <row r="6" spans="1:30" s="441" customFormat="1" ht="23.25" customHeight="1">
      <c r="A6" s="569" t="s">
        <v>86</v>
      </c>
      <c r="B6" s="569" t="s">
        <v>85</v>
      </c>
      <c r="C6" s="569"/>
      <c r="D6" s="569"/>
      <c r="E6" s="569" t="s">
        <v>84</v>
      </c>
      <c r="F6" s="569"/>
      <c r="G6" s="569"/>
      <c r="H6" s="569"/>
      <c r="I6" s="570"/>
      <c r="J6" s="569"/>
      <c r="K6" s="570"/>
      <c r="L6" s="569"/>
      <c r="M6" s="569"/>
      <c r="N6" s="569"/>
      <c r="O6" s="569"/>
      <c r="P6" s="570" t="s">
        <v>1007</v>
      </c>
      <c r="Q6" s="569" t="s">
        <v>1041</v>
      </c>
      <c r="R6" s="419"/>
      <c r="S6" s="18" t="s">
        <v>926</v>
      </c>
      <c r="T6" s="20">
        <v>0.20180000000000001</v>
      </c>
      <c r="U6" s="419"/>
      <c r="V6" s="419"/>
      <c r="W6" s="419"/>
      <c r="X6" s="419"/>
      <c r="Y6" s="419"/>
      <c r="Z6" s="419"/>
      <c r="AA6" s="419"/>
      <c r="AB6" s="419"/>
      <c r="AC6" s="419"/>
      <c r="AD6" s="419"/>
    </row>
    <row r="7" spans="1:30" s="441" customFormat="1" ht="119.25" customHeight="1">
      <c r="A7" s="569"/>
      <c r="B7" s="478" t="s">
        <v>82</v>
      </c>
      <c r="C7" s="478" t="s">
        <v>81</v>
      </c>
      <c r="D7" s="478" t="s">
        <v>80</v>
      </c>
      <c r="E7" s="478" t="s">
        <v>79</v>
      </c>
      <c r="F7" s="478" t="s">
        <v>710</v>
      </c>
      <c r="G7" s="478" t="s">
        <v>78</v>
      </c>
      <c r="H7" s="478" t="s">
        <v>77</v>
      </c>
      <c r="I7" s="479" t="s">
        <v>76</v>
      </c>
      <c r="J7" s="478" t="s">
        <v>75</v>
      </c>
      <c r="K7" s="479" t="s">
        <v>74</v>
      </c>
      <c r="L7" s="21" t="s">
        <v>906</v>
      </c>
      <c r="M7" s="478" t="s">
        <v>73</v>
      </c>
      <c r="N7" s="478" t="s">
        <v>72</v>
      </c>
      <c r="O7" s="478" t="s">
        <v>71</v>
      </c>
      <c r="P7" s="570"/>
      <c r="Q7" s="569"/>
      <c r="R7" s="419"/>
      <c r="S7" s="419"/>
      <c r="T7" s="13"/>
      <c r="U7" s="419"/>
      <c r="V7" s="419"/>
      <c r="W7" s="419"/>
      <c r="X7" s="419"/>
      <c r="Y7" s="419"/>
      <c r="Z7" s="419"/>
      <c r="AA7" s="419"/>
      <c r="AB7" s="419"/>
      <c r="AC7" s="419"/>
      <c r="AD7" s="419"/>
    </row>
    <row r="8" spans="1:30" s="441" customFormat="1">
      <c r="A8" s="12">
        <v>1</v>
      </c>
      <c r="B8" s="478">
        <v>2</v>
      </c>
      <c r="C8" s="478">
        <v>3</v>
      </c>
      <c r="D8" s="478">
        <v>4</v>
      </c>
      <c r="E8" s="478">
        <v>5</v>
      </c>
      <c r="F8" s="478">
        <v>6</v>
      </c>
      <c r="G8" s="478">
        <v>7</v>
      </c>
      <c r="H8" s="478">
        <v>8</v>
      </c>
      <c r="I8" s="478">
        <v>9</v>
      </c>
      <c r="J8" s="478">
        <v>10</v>
      </c>
      <c r="K8" s="478">
        <v>11</v>
      </c>
      <c r="L8" s="478">
        <v>12</v>
      </c>
      <c r="M8" s="478">
        <v>13</v>
      </c>
      <c r="N8" s="478">
        <v>14</v>
      </c>
      <c r="O8" s="478">
        <v>15</v>
      </c>
      <c r="P8" s="478">
        <v>16</v>
      </c>
      <c r="Q8" s="478">
        <v>17</v>
      </c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  <c r="AC8" s="419"/>
      <c r="AD8" s="419"/>
    </row>
    <row r="9" spans="1:30" s="441" customFormat="1" ht="18.75" customHeight="1">
      <c r="A9" s="571" t="s">
        <v>70</v>
      </c>
      <c r="B9" s="571"/>
      <c r="C9" s="571"/>
      <c r="D9" s="571"/>
      <c r="E9" s="571"/>
      <c r="F9" s="571"/>
      <c r="G9" s="571"/>
      <c r="H9" s="571"/>
      <c r="I9" s="574"/>
      <c r="J9" s="571"/>
      <c r="K9" s="574"/>
      <c r="L9" s="571"/>
      <c r="M9" s="571"/>
      <c r="N9" s="571"/>
      <c r="O9" s="571"/>
      <c r="P9" s="571"/>
      <c r="Q9" s="571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  <c r="AC9" s="419"/>
      <c r="AD9" s="419"/>
    </row>
    <row r="10" spans="1:30" s="462" customFormat="1" ht="129.75" customHeight="1">
      <c r="A10" s="22">
        <v>1</v>
      </c>
      <c r="B10" s="22" t="s">
        <v>69</v>
      </c>
      <c r="C10" s="23" t="s">
        <v>68</v>
      </c>
      <c r="D10" s="24" t="s">
        <v>67</v>
      </c>
      <c r="E10" s="26">
        <v>2102</v>
      </c>
      <c r="F10" s="304">
        <v>44328</v>
      </c>
      <c r="G10" s="304">
        <v>44333</v>
      </c>
      <c r="H10" s="26">
        <v>72</v>
      </c>
      <c r="I10" s="305">
        <v>869924</v>
      </c>
      <c r="J10" s="24" t="s">
        <v>8</v>
      </c>
      <c r="K10" s="305">
        <f>I10*T5</f>
        <v>16480623.1876</v>
      </c>
      <c r="L10" s="25" t="s">
        <v>718</v>
      </c>
      <c r="M10" s="23" t="s">
        <v>66</v>
      </c>
      <c r="N10" s="26" t="s">
        <v>10</v>
      </c>
      <c r="O10" s="26" t="s">
        <v>9</v>
      </c>
      <c r="P10" s="305">
        <v>2795788.93</v>
      </c>
      <c r="Q10" s="305">
        <v>0</v>
      </c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</row>
    <row r="11" spans="1:30" s="462" customFormat="1" ht="87" customHeight="1">
      <c r="A11" s="22">
        <v>2</v>
      </c>
      <c r="B11" s="22" t="s">
        <v>65</v>
      </c>
      <c r="C11" s="23" t="s">
        <v>64</v>
      </c>
      <c r="D11" s="24" t="s">
        <v>63</v>
      </c>
      <c r="E11" s="26">
        <v>61</v>
      </c>
      <c r="F11" s="304" t="s">
        <v>62</v>
      </c>
      <c r="G11" s="304">
        <v>44335</v>
      </c>
      <c r="H11" s="26">
        <v>55</v>
      </c>
      <c r="I11" s="305">
        <v>189767</v>
      </c>
      <c r="J11" s="28" t="s">
        <v>12</v>
      </c>
      <c r="K11" s="305">
        <f>I11*T4</f>
        <v>3055248.7</v>
      </c>
      <c r="L11" s="25" t="s">
        <v>718</v>
      </c>
      <c r="M11" s="23" t="s">
        <v>61</v>
      </c>
      <c r="N11" s="29">
        <v>0.1</v>
      </c>
      <c r="O11" s="26" t="s">
        <v>9</v>
      </c>
      <c r="P11" s="305">
        <v>390487.8</v>
      </c>
      <c r="Q11" s="27">
        <v>0</v>
      </c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  <c r="AC11" s="422"/>
      <c r="AD11" s="422"/>
    </row>
    <row r="12" spans="1:30" s="462" customFormat="1" ht="116.25" customHeight="1">
      <c r="A12" s="22">
        <v>3</v>
      </c>
      <c r="B12" s="22" t="s">
        <v>60</v>
      </c>
      <c r="C12" s="23" t="s">
        <v>59</v>
      </c>
      <c r="D12" s="24" t="s">
        <v>58</v>
      </c>
      <c r="E12" s="26" t="s">
        <v>57</v>
      </c>
      <c r="F12" s="304">
        <v>44328</v>
      </c>
      <c r="G12" s="304">
        <v>44334</v>
      </c>
      <c r="H12" s="26">
        <v>60</v>
      </c>
      <c r="I12" s="305">
        <v>123220</v>
      </c>
      <c r="J12" s="28" t="s">
        <v>12</v>
      </c>
      <c r="K12" s="305">
        <f>I12*T4</f>
        <v>1983842.0000000002</v>
      </c>
      <c r="L12" s="25" t="s">
        <v>718</v>
      </c>
      <c r="M12" s="23" t="s">
        <v>1055</v>
      </c>
      <c r="N12" s="26" t="s">
        <v>10</v>
      </c>
      <c r="O12" s="26" t="s">
        <v>9</v>
      </c>
      <c r="P12" s="305">
        <v>402262.9</v>
      </c>
      <c r="Q12" s="27">
        <v>0</v>
      </c>
      <c r="R12" s="30"/>
      <c r="S12" s="30"/>
      <c r="T12" s="31"/>
      <c r="U12" s="32"/>
      <c r="V12" s="33"/>
      <c r="W12" s="34"/>
      <c r="X12" s="35"/>
      <c r="Y12" s="31"/>
      <c r="Z12" s="31"/>
      <c r="AA12" s="36"/>
      <c r="AB12" s="36"/>
      <c r="AC12" s="422"/>
      <c r="AD12" s="422"/>
    </row>
    <row r="13" spans="1:30" s="441" customFormat="1" ht="93.75" customHeight="1">
      <c r="A13" s="37">
        <v>4</v>
      </c>
      <c r="B13" s="37" t="s">
        <v>540</v>
      </c>
      <c r="C13" s="38" t="s">
        <v>640</v>
      </c>
      <c r="D13" s="39" t="s">
        <v>641</v>
      </c>
      <c r="E13" s="40">
        <v>128</v>
      </c>
      <c r="F13" s="41">
        <v>44487</v>
      </c>
      <c r="G13" s="41">
        <v>44498</v>
      </c>
      <c r="H13" s="40">
        <v>60</v>
      </c>
      <c r="I13" s="391">
        <v>63790.92</v>
      </c>
      <c r="J13" s="43" t="s">
        <v>12</v>
      </c>
      <c r="K13" s="392">
        <f>I13*T4</f>
        <v>1027033.812</v>
      </c>
      <c r="L13" s="42" t="s">
        <v>927</v>
      </c>
      <c r="M13" s="38" t="s">
        <v>642</v>
      </c>
      <c r="N13" s="40" t="s">
        <v>10</v>
      </c>
      <c r="O13" s="40" t="s">
        <v>9</v>
      </c>
      <c r="P13" s="391">
        <v>77091.009999999995</v>
      </c>
      <c r="Q13" s="44">
        <v>0</v>
      </c>
      <c r="R13" s="575"/>
      <c r="S13" s="576"/>
      <c r="T13" s="45"/>
      <c r="U13" s="46"/>
      <c r="V13" s="47"/>
      <c r="W13" s="48"/>
      <c r="X13" s="49"/>
      <c r="Y13" s="45"/>
      <c r="Z13" s="45"/>
      <c r="AA13" s="50"/>
      <c r="AB13" s="50"/>
      <c r="AC13" s="419"/>
      <c r="AD13" s="419"/>
    </row>
    <row r="14" spans="1:30" s="462" customFormat="1" ht="116.25" customHeight="1">
      <c r="A14" s="22">
        <v>5</v>
      </c>
      <c r="B14" s="22" t="s">
        <v>643</v>
      </c>
      <c r="C14" s="23" t="s">
        <v>644</v>
      </c>
      <c r="D14" s="24" t="s">
        <v>645</v>
      </c>
      <c r="E14" s="26">
        <v>263</v>
      </c>
      <c r="F14" s="304">
        <v>44545</v>
      </c>
      <c r="G14" s="304">
        <v>44594</v>
      </c>
      <c r="H14" s="26">
        <v>72</v>
      </c>
      <c r="I14" s="305">
        <v>80850.37</v>
      </c>
      <c r="J14" s="28" t="s">
        <v>12</v>
      </c>
      <c r="K14" s="393">
        <f>I14*T4</f>
        <v>1301690.9569999999</v>
      </c>
      <c r="L14" s="25" t="s">
        <v>718</v>
      </c>
      <c r="M14" s="23" t="s">
        <v>646</v>
      </c>
      <c r="N14" s="26" t="s">
        <v>10</v>
      </c>
      <c r="O14" s="26" t="s">
        <v>9</v>
      </c>
      <c r="P14" s="305">
        <v>251909.77</v>
      </c>
      <c r="Q14" s="27">
        <v>0</v>
      </c>
      <c r="R14" s="30"/>
      <c r="S14" s="30"/>
      <c r="T14" s="31"/>
      <c r="U14" s="32"/>
      <c r="V14" s="33"/>
      <c r="W14" s="34"/>
      <c r="X14" s="35"/>
      <c r="Y14" s="31"/>
      <c r="Z14" s="31"/>
      <c r="AA14" s="36"/>
      <c r="AB14" s="36"/>
      <c r="AC14" s="422"/>
      <c r="AD14" s="422"/>
    </row>
    <row r="15" spans="1:30" s="462" customFormat="1" ht="116.25" customHeight="1">
      <c r="A15" s="37">
        <v>6</v>
      </c>
      <c r="B15" s="37" t="s">
        <v>684</v>
      </c>
      <c r="C15" s="38" t="s">
        <v>685</v>
      </c>
      <c r="D15" s="39" t="s">
        <v>686</v>
      </c>
      <c r="E15" s="40">
        <v>265</v>
      </c>
      <c r="F15" s="41">
        <v>44620</v>
      </c>
      <c r="G15" s="41">
        <v>44708</v>
      </c>
      <c r="H15" s="40">
        <v>60</v>
      </c>
      <c r="I15" s="391">
        <v>1960000</v>
      </c>
      <c r="J15" s="43" t="s">
        <v>12</v>
      </c>
      <c r="K15" s="392">
        <f>I15*T4</f>
        <v>31556000.000000004</v>
      </c>
      <c r="L15" s="426">
        <v>45737</v>
      </c>
      <c r="M15" s="38" t="s">
        <v>683</v>
      </c>
      <c r="N15" s="40" t="s">
        <v>10</v>
      </c>
      <c r="O15" s="40" t="s">
        <v>9</v>
      </c>
      <c r="P15" s="391">
        <v>4316827.12</v>
      </c>
      <c r="Q15" s="44">
        <v>0</v>
      </c>
      <c r="R15" s="575"/>
      <c r="S15" s="576"/>
      <c r="T15" s="45"/>
      <c r="U15" s="46"/>
      <c r="V15" s="33"/>
      <c r="W15" s="34"/>
      <c r="X15" s="35"/>
      <c r="Y15" s="31"/>
      <c r="Z15" s="31"/>
      <c r="AA15" s="36"/>
      <c r="AB15" s="36"/>
      <c r="AC15" s="422"/>
      <c r="AD15" s="422"/>
    </row>
    <row r="16" spans="1:30" s="462" customFormat="1" ht="116.25" customHeight="1">
      <c r="A16" s="22">
        <v>7</v>
      </c>
      <c r="B16" s="22" t="s">
        <v>1070</v>
      </c>
      <c r="C16" s="23" t="s">
        <v>681</v>
      </c>
      <c r="D16" s="24" t="s">
        <v>682</v>
      </c>
      <c r="E16" s="26">
        <v>2208</v>
      </c>
      <c r="F16" s="304">
        <v>44620</v>
      </c>
      <c r="G16" s="304">
        <v>44631</v>
      </c>
      <c r="H16" s="26">
        <v>60</v>
      </c>
      <c r="I16" s="305">
        <v>227917.8</v>
      </c>
      <c r="J16" s="28" t="s">
        <v>12</v>
      </c>
      <c r="K16" s="393">
        <f>I16*T4</f>
        <v>3669476.58</v>
      </c>
      <c r="L16" s="25" t="s">
        <v>718</v>
      </c>
      <c r="M16" s="23" t="s">
        <v>683</v>
      </c>
      <c r="N16" s="26" t="s">
        <v>10</v>
      </c>
      <c r="O16" s="26" t="s">
        <v>9</v>
      </c>
      <c r="P16" s="305">
        <v>707719.95</v>
      </c>
      <c r="Q16" s="27">
        <v>0</v>
      </c>
      <c r="R16" s="30"/>
      <c r="S16" s="30"/>
      <c r="T16" s="31"/>
      <c r="U16" s="32"/>
      <c r="V16" s="33"/>
      <c r="W16" s="34"/>
      <c r="X16" s="35"/>
      <c r="Y16" s="31"/>
      <c r="Z16" s="31"/>
      <c r="AA16" s="36"/>
      <c r="AB16" s="36"/>
      <c r="AC16" s="422"/>
      <c r="AD16" s="422"/>
    </row>
    <row r="17" spans="1:30" s="462" customFormat="1" ht="116.25" customHeight="1">
      <c r="A17" s="22">
        <v>8</v>
      </c>
      <c r="B17" s="22" t="s">
        <v>711</v>
      </c>
      <c r="C17" s="23" t="s">
        <v>712</v>
      </c>
      <c r="D17" s="24" t="s">
        <v>713</v>
      </c>
      <c r="E17" s="26">
        <v>2215</v>
      </c>
      <c r="F17" s="304">
        <v>44691</v>
      </c>
      <c r="G17" s="304">
        <v>44700</v>
      </c>
      <c r="H17" s="26">
        <v>60</v>
      </c>
      <c r="I17" s="305">
        <v>214202</v>
      </c>
      <c r="J17" s="28" t="s">
        <v>12</v>
      </c>
      <c r="K17" s="393">
        <f>I17*T4</f>
        <v>3448652.2</v>
      </c>
      <c r="L17" s="25" t="s">
        <v>718</v>
      </c>
      <c r="M17" s="23" t="s">
        <v>714</v>
      </c>
      <c r="N17" s="26" t="s">
        <v>10</v>
      </c>
      <c r="O17" s="26" t="s">
        <v>9</v>
      </c>
      <c r="P17" s="305">
        <v>590156.94999999995</v>
      </c>
      <c r="Q17" s="27">
        <v>0</v>
      </c>
      <c r="R17" s="30"/>
      <c r="S17" s="30"/>
      <c r="T17" s="31"/>
      <c r="U17" s="32"/>
      <c r="V17" s="33"/>
      <c r="W17" s="34"/>
      <c r="X17" s="35"/>
      <c r="Y17" s="31"/>
      <c r="Z17" s="31"/>
      <c r="AA17" s="36"/>
      <c r="AB17" s="36"/>
      <c r="AC17" s="422"/>
      <c r="AD17" s="422"/>
    </row>
    <row r="18" spans="1:30" s="462" customFormat="1" ht="116.25" customHeight="1">
      <c r="A18" s="22">
        <v>9</v>
      </c>
      <c r="B18" s="22" t="s">
        <v>583</v>
      </c>
      <c r="C18" s="23" t="s">
        <v>715</v>
      </c>
      <c r="D18" s="24" t="s">
        <v>716</v>
      </c>
      <c r="E18" s="26">
        <v>2216</v>
      </c>
      <c r="F18" s="304">
        <v>44718</v>
      </c>
      <c r="G18" s="304">
        <v>44732</v>
      </c>
      <c r="H18" s="26">
        <v>84</v>
      </c>
      <c r="I18" s="305">
        <v>261093</v>
      </c>
      <c r="J18" s="28" t="s">
        <v>12</v>
      </c>
      <c r="K18" s="393">
        <f>I18*T4</f>
        <v>4203597.3000000007</v>
      </c>
      <c r="L18" s="25" t="s">
        <v>718</v>
      </c>
      <c r="M18" s="23" t="s">
        <v>717</v>
      </c>
      <c r="N18" s="26" t="s">
        <v>10</v>
      </c>
      <c r="O18" s="26" t="s">
        <v>9</v>
      </c>
      <c r="P18" s="305">
        <v>671737.23</v>
      </c>
      <c r="Q18" s="27">
        <v>0</v>
      </c>
      <c r="R18" s="30"/>
      <c r="S18" s="30"/>
      <c r="T18" s="31"/>
      <c r="U18" s="32"/>
      <c r="V18" s="33"/>
      <c r="W18" s="34"/>
      <c r="X18" s="35"/>
      <c r="Y18" s="31"/>
      <c r="Z18" s="31"/>
      <c r="AA18" s="36"/>
      <c r="AB18" s="36"/>
      <c r="AC18" s="422"/>
      <c r="AD18" s="422"/>
    </row>
    <row r="19" spans="1:30" s="462" customFormat="1" ht="116.25" customHeight="1">
      <c r="A19" s="22">
        <v>10</v>
      </c>
      <c r="B19" s="22" t="s">
        <v>583</v>
      </c>
      <c r="C19" s="23" t="s">
        <v>715</v>
      </c>
      <c r="D19" s="24" t="s">
        <v>716</v>
      </c>
      <c r="E19" s="26">
        <v>2220</v>
      </c>
      <c r="F19" s="304">
        <v>44753</v>
      </c>
      <c r="G19" s="304">
        <v>44846</v>
      </c>
      <c r="H19" s="26">
        <v>84</v>
      </c>
      <c r="I19" s="305">
        <v>297050</v>
      </c>
      <c r="J19" s="28" t="s">
        <v>12</v>
      </c>
      <c r="K19" s="393">
        <f>I19*T4</f>
        <v>4782505</v>
      </c>
      <c r="L19" s="25" t="s">
        <v>718</v>
      </c>
      <c r="M19" s="23" t="s">
        <v>748</v>
      </c>
      <c r="N19" s="26" t="s">
        <v>10</v>
      </c>
      <c r="O19" s="26" t="s">
        <v>9</v>
      </c>
      <c r="P19" s="305">
        <v>828469.3</v>
      </c>
      <c r="Q19" s="27">
        <v>0</v>
      </c>
      <c r="R19" s="30"/>
      <c r="S19" s="30"/>
      <c r="T19" s="31"/>
      <c r="U19" s="32"/>
      <c r="V19" s="33"/>
      <c r="W19" s="34"/>
      <c r="X19" s="35"/>
      <c r="Y19" s="31"/>
      <c r="Z19" s="31"/>
      <c r="AA19" s="36"/>
      <c r="AB19" s="36"/>
      <c r="AC19" s="422"/>
      <c r="AD19" s="422"/>
    </row>
    <row r="20" spans="1:30" s="462" customFormat="1" ht="116.25" customHeight="1">
      <c r="A20" s="22">
        <v>11</v>
      </c>
      <c r="B20" s="22" t="s">
        <v>578</v>
      </c>
      <c r="C20" s="23" t="s">
        <v>1056</v>
      </c>
      <c r="D20" s="24" t="s">
        <v>749</v>
      </c>
      <c r="E20" s="26">
        <v>2228</v>
      </c>
      <c r="F20" s="304">
        <v>44796</v>
      </c>
      <c r="G20" s="304">
        <v>44799</v>
      </c>
      <c r="H20" s="26">
        <v>66</v>
      </c>
      <c r="I20" s="305">
        <v>679622</v>
      </c>
      <c r="J20" s="28" t="s">
        <v>12</v>
      </c>
      <c r="K20" s="393">
        <f>I20*T4</f>
        <v>10941914.200000001</v>
      </c>
      <c r="L20" s="25" t="s">
        <v>718</v>
      </c>
      <c r="M20" s="23" t="s">
        <v>750</v>
      </c>
      <c r="N20" s="26" t="s">
        <v>10</v>
      </c>
      <c r="O20" s="26" t="s">
        <v>9</v>
      </c>
      <c r="P20" s="305">
        <v>1183327.52</v>
      </c>
      <c r="Q20" s="27">
        <v>0</v>
      </c>
      <c r="R20" s="30"/>
      <c r="S20" s="30"/>
      <c r="T20" s="31"/>
      <c r="U20" s="32"/>
      <c r="V20" s="33"/>
      <c r="W20" s="34"/>
      <c r="X20" s="35"/>
      <c r="Y20" s="31"/>
      <c r="Z20" s="31"/>
      <c r="AA20" s="36"/>
      <c r="AB20" s="36"/>
      <c r="AC20" s="422"/>
      <c r="AD20" s="422"/>
    </row>
    <row r="21" spans="1:30" s="462" customFormat="1" ht="116.25" customHeight="1">
      <c r="A21" s="22">
        <v>12</v>
      </c>
      <c r="B21" s="22" t="s">
        <v>711</v>
      </c>
      <c r="C21" s="23" t="s">
        <v>712</v>
      </c>
      <c r="D21" s="24" t="s">
        <v>713</v>
      </c>
      <c r="E21" s="26">
        <v>2231</v>
      </c>
      <c r="F21" s="304">
        <v>44831</v>
      </c>
      <c r="G21" s="304">
        <v>44846</v>
      </c>
      <c r="H21" s="26">
        <v>60</v>
      </c>
      <c r="I21" s="305">
        <v>127280</v>
      </c>
      <c r="J21" s="28" t="s">
        <v>12</v>
      </c>
      <c r="K21" s="393">
        <f>I21*T4</f>
        <v>2049208.0000000002</v>
      </c>
      <c r="L21" s="25" t="s">
        <v>718</v>
      </c>
      <c r="M21" s="23" t="s">
        <v>751</v>
      </c>
      <c r="N21" s="26" t="s">
        <v>10</v>
      </c>
      <c r="O21" s="26" t="s">
        <v>9</v>
      </c>
      <c r="P21" s="305">
        <v>288079.07</v>
      </c>
      <c r="Q21" s="27">
        <v>0</v>
      </c>
      <c r="R21" s="30"/>
      <c r="S21" s="30"/>
      <c r="T21" s="31"/>
      <c r="U21" s="32"/>
      <c r="V21" s="33"/>
      <c r="W21" s="34"/>
      <c r="X21" s="35"/>
      <c r="Y21" s="31"/>
      <c r="Z21" s="31"/>
      <c r="AA21" s="36"/>
      <c r="AB21" s="36"/>
      <c r="AC21" s="422"/>
      <c r="AD21" s="422"/>
    </row>
    <row r="22" spans="1:30" s="462" customFormat="1" ht="116.25" customHeight="1">
      <c r="A22" s="22">
        <v>13</v>
      </c>
      <c r="B22" s="22" t="s">
        <v>592</v>
      </c>
      <c r="C22" s="23" t="s">
        <v>765</v>
      </c>
      <c r="D22" s="24" t="s">
        <v>766</v>
      </c>
      <c r="E22" s="26">
        <v>2239</v>
      </c>
      <c r="F22" s="304">
        <v>44894</v>
      </c>
      <c r="G22" s="304">
        <v>44911</v>
      </c>
      <c r="H22" s="26">
        <v>60</v>
      </c>
      <c r="I22" s="305">
        <v>175213</v>
      </c>
      <c r="J22" s="28" t="s">
        <v>12</v>
      </c>
      <c r="K22" s="393">
        <f>I22*T4</f>
        <v>2820929.3000000003</v>
      </c>
      <c r="L22" s="25" t="s">
        <v>718</v>
      </c>
      <c r="M22" s="23" t="s">
        <v>767</v>
      </c>
      <c r="N22" s="26" t="s">
        <v>10</v>
      </c>
      <c r="O22" s="26" t="s">
        <v>9</v>
      </c>
      <c r="P22" s="305">
        <v>339143.94</v>
      </c>
      <c r="Q22" s="27">
        <v>0</v>
      </c>
      <c r="R22" s="30"/>
      <c r="S22" s="30"/>
      <c r="T22" s="31"/>
      <c r="U22" s="32"/>
      <c r="V22" s="33"/>
      <c r="W22" s="34"/>
      <c r="X22" s="35"/>
      <c r="Y22" s="31"/>
      <c r="Z22" s="31"/>
      <c r="AA22" s="36"/>
      <c r="AB22" s="36"/>
      <c r="AC22" s="422"/>
      <c r="AD22" s="422"/>
    </row>
    <row r="23" spans="1:30" s="462" customFormat="1" ht="116.25" customHeight="1">
      <c r="A23" s="22">
        <v>14</v>
      </c>
      <c r="B23" s="22" t="s">
        <v>583</v>
      </c>
      <c r="C23" s="23" t="s">
        <v>715</v>
      </c>
      <c r="D23" s="24" t="s">
        <v>716</v>
      </c>
      <c r="E23" s="26">
        <v>2244</v>
      </c>
      <c r="F23" s="304">
        <v>44925</v>
      </c>
      <c r="G23" s="304">
        <v>44949</v>
      </c>
      <c r="H23" s="26">
        <v>60</v>
      </c>
      <c r="I23" s="305">
        <v>1054325</v>
      </c>
      <c r="J23" s="28" t="s">
        <v>12</v>
      </c>
      <c r="K23" s="393">
        <f>I23*T4</f>
        <v>16974632.5</v>
      </c>
      <c r="L23" s="25" t="s">
        <v>718</v>
      </c>
      <c r="M23" s="23" t="s">
        <v>768</v>
      </c>
      <c r="N23" s="26" t="s">
        <v>10</v>
      </c>
      <c r="O23" s="26" t="s">
        <v>9</v>
      </c>
      <c r="P23" s="305">
        <v>2823022.35</v>
      </c>
      <c r="Q23" s="27">
        <v>0</v>
      </c>
      <c r="R23" s="30"/>
      <c r="S23" s="30"/>
      <c r="T23" s="31"/>
      <c r="U23" s="32"/>
      <c r="V23" s="33"/>
      <c r="W23" s="34"/>
      <c r="X23" s="35"/>
      <c r="Y23" s="31"/>
      <c r="Z23" s="31"/>
      <c r="AA23" s="36"/>
      <c r="AB23" s="36"/>
      <c r="AC23" s="422"/>
      <c r="AD23" s="422"/>
    </row>
    <row r="24" spans="1:30" s="462" customFormat="1" ht="116.25" customHeight="1">
      <c r="A24" s="22">
        <v>15</v>
      </c>
      <c r="B24" s="22" t="s">
        <v>643</v>
      </c>
      <c r="C24" s="23" t="s">
        <v>644</v>
      </c>
      <c r="D24" s="24" t="s">
        <v>645</v>
      </c>
      <c r="E24" s="26" t="s">
        <v>784</v>
      </c>
      <c r="F24" s="304">
        <v>44956</v>
      </c>
      <c r="G24" s="304">
        <v>45006</v>
      </c>
      <c r="H24" s="26">
        <v>60</v>
      </c>
      <c r="I24" s="305">
        <v>49140</v>
      </c>
      <c r="J24" s="28" t="s">
        <v>12</v>
      </c>
      <c r="K24" s="393">
        <f>I24*T4</f>
        <v>791154.00000000012</v>
      </c>
      <c r="L24" s="25" t="s">
        <v>718</v>
      </c>
      <c r="M24" s="23" t="s">
        <v>785</v>
      </c>
      <c r="N24" s="26" t="s">
        <v>10</v>
      </c>
      <c r="O24" s="26" t="s">
        <v>9</v>
      </c>
      <c r="P24" s="305">
        <v>115101.79</v>
      </c>
      <c r="Q24" s="27">
        <v>0</v>
      </c>
      <c r="R24" s="30"/>
      <c r="S24" s="30"/>
      <c r="T24" s="31"/>
      <c r="U24" s="32"/>
      <c r="V24" s="33"/>
      <c r="W24" s="34"/>
      <c r="X24" s="35"/>
      <c r="Y24" s="31"/>
      <c r="Z24" s="31"/>
      <c r="AA24" s="36"/>
      <c r="AB24" s="36"/>
      <c r="AC24" s="422"/>
      <c r="AD24" s="422"/>
    </row>
    <row r="25" spans="1:30" s="462" customFormat="1" ht="116.25" customHeight="1">
      <c r="A25" s="22">
        <v>16</v>
      </c>
      <c r="B25" s="22" t="s">
        <v>596</v>
      </c>
      <c r="C25" s="23" t="s">
        <v>597</v>
      </c>
      <c r="D25" s="24" t="s">
        <v>786</v>
      </c>
      <c r="E25" s="26" t="s">
        <v>787</v>
      </c>
      <c r="F25" s="304">
        <v>44979</v>
      </c>
      <c r="G25" s="304">
        <v>45000</v>
      </c>
      <c r="H25" s="26">
        <v>72</v>
      </c>
      <c r="I25" s="305">
        <v>61592.95</v>
      </c>
      <c r="J25" s="28" t="s">
        <v>12</v>
      </c>
      <c r="K25" s="393">
        <f>I25*T4</f>
        <v>991646.495</v>
      </c>
      <c r="L25" s="25" t="s">
        <v>718</v>
      </c>
      <c r="M25" s="23" t="s">
        <v>788</v>
      </c>
      <c r="N25" s="26" t="s">
        <v>10</v>
      </c>
      <c r="O25" s="26" t="s">
        <v>9</v>
      </c>
      <c r="P25" s="305">
        <v>132472.73000000001</v>
      </c>
      <c r="Q25" s="27">
        <v>0</v>
      </c>
      <c r="R25" s="30"/>
      <c r="S25" s="30"/>
      <c r="T25" s="31"/>
      <c r="U25" s="32"/>
      <c r="V25" s="33"/>
      <c r="W25" s="34"/>
      <c r="X25" s="35"/>
      <c r="Y25" s="31"/>
      <c r="Z25" s="31"/>
      <c r="AA25" s="36"/>
      <c r="AB25" s="36"/>
      <c r="AC25" s="422"/>
      <c r="AD25" s="422"/>
    </row>
    <row r="26" spans="1:30" s="462" customFormat="1" ht="116.25" customHeight="1">
      <c r="A26" s="22">
        <v>17</v>
      </c>
      <c r="B26" s="22" t="s">
        <v>60</v>
      </c>
      <c r="C26" s="23" t="s">
        <v>59</v>
      </c>
      <c r="D26" s="24" t="s">
        <v>58</v>
      </c>
      <c r="E26" s="26" t="s">
        <v>789</v>
      </c>
      <c r="F26" s="304">
        <v>44999</v>
      </c>
      <c r="G26" s="304">
        <v>45029</v>
      </c>
      <c r="H26" s="26">
        <v>72</v>
      </c>
      <c r="I26" s="305">
        <v>174960.52</v>
      </c>
      <c r="J26" s="28" t="s">
        <v>12</v>
      </c>
      <c r="K26" s="393">
        <f>I26*T4</f>
        <v>2816864.372</v>
      </c>
      <c r="L26" s="25" t="s">
        <v>718</v>
      </c>
      <c r="M26" s="23" t="s">
        <v>790</v>
      </c>
      <c r="N26" s="26" t="s">
        <v>10</v>
      </c>
      <c r="O26" s="26" t="s">
        <v>9</v>
      </c>
      <c r="P26" s="305">
        <v>426945.93</v>
      </c>
      <c r="Q26" s="27">
        <v>0</v>
      </c>
      <c r="R26" s="30"/>
      <c r="S26" s="30"/>
      <c r="T26" s="31"/>
      <c r="U26" s="32"/>
      <c r="V26" s="33"/>
      <c r="W26" s="34"/>
      <c r="X26" s="35"/>
      <c r="Y26" s="31"/>
      <c r="Z26" s="31"/>
      <c r="AA26" s="36"/>
      <c r="AB26" s="36"/>
      <c r="AC26" s="422"/>
      <c r="AD26" s="422"/>
    </row>
    <row r="27" spans="1:30" s="462" customFormat="1" ht="116.25" customHeight="1">
      <c r="A27" s="22">
        <v>18</v>
      </c>
      <c r="B27" s="22" t="s">
        <v>601</v>
      </c>
      <c r="C27" s="23" t="s">
        <v>791</v>
      </c>
      <c r="D27" s="24" t="s">
        <v>792</v>
      </c>
      <c r="E27" s="26" t="s">
        <v>793</v>
      </c>
      <c r="F27" s="304">
        <v>45000</v>
      </c>
      <c r="G27" s="304">
        <v>45014</v>
      </c>
      <c r="H27" s="26">
        <v>60</v>
      </c>
      <c r="I27" s="305">
        <v>121848</v>
      </c>
      <c r="J27" s="28" t="s">
        <v>12</v>
      </c>
      <c r="K27" s="393">
        <f>I27*T4</f>
        <v>1961752.8000000003</v>
      </c>
      <c r="L27" s="25" t="s">
        <v>718</v>
      </c>
      <c r="M27" s="23" t="s">
        <v>794</v>
      </c>
      <c r="N27" s="26" t="s">
        <v>10</v>
      </c>
      <c r="O27" s="26" t="s">
        <v>9</v>
      </c>
      <c r="P27" s="305">
        <v>223676.01</v>
      </c>
      <c r="Q27" s="27">
        <v>0</v>
      </c>
      <c r="R27" s="30"/>
      <c r="S27" s="30"/>
      <c r="T27" s="31"/>
      <c r="U27" s="32"/>
      <c r="V27" s="33"/>
      <c r="W27" s="34"/>
      <c r="X27" s="35"/>
      <c r="Y27" s="31"/>
      <c r="Z27" s="31"/>
      <c r="AA27" s="36"/>
      <c r="AB27" s="36"/>
      <c r="AC27" s="422"/>
      <c r="AD27" s="422"/>
    </row>
    <row r="28" spans="1:30" s="462" customFormat="1" ht="116.25" customHeight="1">
      <c r="A28" s="22">
        <v>19</v>
      </c>
      <c r="B28" s="22" t="s">
        <v>795</v>
      </c>
      <c r="C28" s="23" t="s">
        <v>796</v>
      </c>
      <c r="D28" s="24" t="s">
        <v>797</v>
      </c>
      <c r="E28" s="26" t="s">
        <v>798</v>
      </c>
      <c r="F28" s="304">
        <v>45000</v>
      </c>
      <c r="G28" s="304">
        <v>45019</v>
      </c>
      <c r="H28" s="26">
        <v>72</v>
      </c>
      <c r="I28" s="305">
        <v>2377938.6</v>
      </c>
      <c r="J28" s="28" t="s">
        <v>662</v>
      </c>
      <c r="K28" s="393">
        <f>I28</f>
        <v>2377938.6</v>
      </c>
      <c r="L28" s="25" t="s">
        <v>718</v>
      </c>
      <c r="M28" s="23" t="s">
        <v>799</v>
      </c>
      <c r="N28" s="29">
        <v>0.12</v>
      </c>
      <c r="O28" s="29">
        <v>0.06</v>
      </c>
      <c r="P28" s="305">
        <v>350093.07</v>
      </c>
      <c r="Q28" s="27">
        <v>0</v>
      </c>
      <c r="R28" s="30"/>
      <c r="S28" s="30"/>
      <c r="T28" s="31"/>
      <c r="U28" s="32"/>
      <c r="V28" s="33"/>
      <c r="W28" s="34"/>
      <c r="X28" s="35"/>
      <c r="Y28" s="31"/>
      <c r="Z28" s="31"/>
      <c r="AA28" s="36"/>
      <c r="AB28" s="36"/>
      <c r="AC28" s="422"/>
      <c r="AD28" s="422"/>
    </row>
    <row r="29" spans="1:30" s="462" customFormat="1" ht="116.25" customHeight="1">
      <c r="A29" s="22">
        <v>20</v>
      </c>
      <c r="B29" s="22" t="s">
        <v>825</v>
      </c>
      <c r="C29" s="23" t="s">
        <v>796</v>
      </c>
      <c r="D29" s="24" t="s">
        <v>826</v>
      </c>
      <c r="E29" s="26" t="s">
        <v>827</v>
      </c>
      <c r="F29" s="304">
        <v>45043</v>
      </c>
      <c r="G29" s="304">
        <v>45069</v>
      </c>
      <c r="H29" s="26">
        <v>56</v>
      </c>
      <c r="I29" s="305">
        <v>79145</v>
      </c>
      <c r="J29" s="28" t="s">
        <v>12</v>
      </c>
      <c r="K29" s="393">
        <f>I29*T4</f>
        <v>1274234.5</v>
      </c>
      <c r="L29" s="25" t="s">
        <v>718</v>
      </c>
      <c r="M29" s="23" t="s">
        <v>828</v>
      </c>
      <c r="N29" s="29">
        <v>0.1</v>
      </c>
      <c r="O29" s="29">
        <v>0.04</v>
      </c>
      <c r="P29" s="305">
        <v>106802.58</v>
      </c>
      <c r="Q29" s="27">
        <v>0</v>
      </c>
      <c r="R29" s="30"/>
      <c r="S29" s="30"/>
      <c r="T29" s="31"/>
      <c r="U29" s="32"/>
      <c r="V29" s="33"/>
      <c r="W29" s="34"/>
      <c r="X29" s="35"/>
      <c r="Y29" s="31"/>
      <c r="Z29" s="31"/>
      <c r="AA29" s="36"/>
      <c r="AB29" s="36"/>
      <c r="AC29" s="422"/>
      <c r="AD29" s="422"/>
    </row>
    <row r="30" spans="1:30" s="462" customFormat="1" ht="116.25" customHeight="1">
      <c r="A30" s="22">
        <v>21</v>
      </c>
      <c r="B30" s="22" t="s">
        <v>540</v>
      </c>
      <c r="C30" s="23" t="s">
        <v>829</v>
      </c>
      <c r="D30" s="24" t="s">
        <v>830</v>
      </c>
      <c r="E30" s="26" t="s">
        <v>831</v>
      </c>
      <c r="F30" s="304">
        <v>45044</v>
      </c>
      <c r="G30" s="304">
        <v>45061</v>
      </c>
      <c r="H30" s="26">
        <v>60</v>
      </c>
      <c r="I30" s="305">
        <v>236857</v>
      </c>
      <c r="J30" s="28" t="s">
        <v>12</v>
      </c>
      <c r="K30" s="393">
        <f>I30*T4</f>
        <v>3813397.7</v>
      </c>
      <c r="L30" s="25" t="s">
        <v>718</v>
      </c>
      <c r="M30" s="23" t="s">
        <v>832</v>
      </c>
      <c r="N30" s="29">
        <v>0.1</v>
      </c>
      <c r="O30" s="29">
        <v>0.04</v>
      </c>
      <c r="P30" s="305">
        <v>475440.25</v>
      </c>
      <c r="Q30" s="27">
        <v>0</v>
      </c>
      <c r="R30" s="30"/>
      <c r="S30" s="30"/>
      <c r="T30" s="31"/>
      <c r="U30" s="32"/>
      <c r="V30" s="33"/>
      <c r="W30" s="34"/>
      <c r="X30" s="35"/>
      <c r="Y30" s="31"/>
      <c r="Z30" s="31"/>
      <c r="AA30" s="36"/>
      <c r="AB30" s="36"/>
      <c r="AC30" s="422"/>
      <c r="AD30" s="422"/>
    </row>
    <row r="31" spans="1:30" s="462" customFormat="1" ht="116.25" customHeight="1">
      <c r="A31" s="22">
        <v>22</v>
      </c>
      <c r="B31" s="22" t="s">
        <v>592</v>
      </c>
      <c r="C31" s="23" t="s">
        <v>765</v>
      </c>
      <c r="D31" s="24" t="s">
        <v>766</v>
      </c>
      <c r="E31" s="26" t="s">
        <v>833</v>
      </c>
      <c r="F31" s="304">
        <v>45098</v>
      </c>
      <c r="G31" s="304">
        <v>45118</v>
      </c>
      <c r="H31" s="26">
        <v>60</v>
      </c>
      <c r="I31" s="305">
        <v>72199</v>
      </c>
      <c r="J31" s="28" t="s">
        <v>12</v>
      </c>
      <c r="K31" s="393">
        <f>I31*T4</f>
        <v>1162403.9000000001</v>
      </c>
      <c r="L31" s="25" t="s">
        <v>718</v>
      </c>
      <c r="M31" s="23" t="s">
        <v>834</v>
      </c>
      <c r="N31" s="29">
        <v>0.1</v>
      </c>
      <c r="O31" s="29">
        <v>0.04</v>
      </c>
      <c r="P31" s="305">
        <v>148624.43</v>
      </c>
      <c r="Q31" s="27">
        <v>0</v>
      </c>
      <c r="R31" s="30"/>
      <c r="S31" s="30"/>
      <c r="T31" s="31"/>
      <c r="U31" s="32"/>
      <c r="V31" s="33"/>
      <c r="W31" s="34"/>
      <c r="X31" s="35"/>
      <c r="Y31" s="31"/>
      <c r="Z31" s="31"/>
      <c r="AA31" s="36"/>
      <c r="AB31" s="36"/>
      <c r="AC31" s="422"/>
      <c r="AD31" s="422"/>
    </row>
    <row r="32" spans="1:30" s="462" customFormat="1" ht="116.25" customHeight="1">
      <c r="A32" s="22">
        <v>23</v>
      </c>
      <c r="B32" s="22" t="s">
        <v>583</v>
      </c>
      <c r="C32" s="23" t="s">
        <v>715</v>
      </c>
      <c r="D32" s="24" t="s">
        <v>716</v>
      </c>
      <c r="E32" s="26" t="s">
        <v>864</v>
      </c>
      <c r="F32" s="304">
        <v>45160</v>
      </c>
      <c r="G32" s="304">
        <v>45170</v>
      </c>
      <c r="H32" s="26">
        <v>84</v>
      </c>
      <c r="I32" s="305">
        <v>426311</v>
      </c>
      <c r="J32" s="28" t="s">
        <v>12</v>
      </c>
      <c r="K32" s="393">
        <f>I32*T4</f>
        <v>6863607.1000000006</v>
      </c>
      <c r="L32" s="25" t="s">
        <v>718</v>
      </c>
      <c r="M32" s="23" t="s">
        <v>865</v>
      </c>
      <c r="N32" s="29">
        <v>0.1</v>
      </c>
      <c r="O32" s="29">
        <v>0.04</v>
      </c>
      <c r="P32" s="305">
        <v>832161.97</v>
      </c>
      <c r="Q32" s="27">
        <v>0</v>
      </c>
      <c r="R32" s="30"/>
      <c r="S32" s="30"/>
      <c r="T32" s="31"/>
      <c r="U32" s="32"/>
      <c r="V32" s="33"/>
      <c r="W32" s="34"/>
      <c r="X32" s="35"/>
      <c r="Y32" s="31"/>
      <c r="Z32" s="31"/>
      <c r="AA32" s="36"/>
      <c r="AB32" s="36"/>
      <c r="AC32" s="422"/>
      <c r="AD32" s="422"/>
    </row>
    <row r="33" spans="1:30" s="462" customFormat="1" ht="116.25" customHeight="1">
      <c r="A33" s="52">
        <v>24</v>
      </c>
      <c r="B33" s="22" t="s">
        <v>69</v>
      </c>
      <c r="C33" s="23" t="s">
        <v>68</v>
      </c>
      <c r="D33" s="24" t="s">
        <v>67</v>
      </c>
      <c r="E33" s="26" t="s">
        <v>884</v>
      </c>
      <c r="F33" s="304">
        <v>45204</v>
      </c>
      <c r="G33" s="304">
        <v>45210</v>
      </c>
      <c r="H33" s="26">
        <v>72</v>
      </c>
      <c r="I33" s="305">
        <v>1210101</v>
      </c>
      <c r="J33" s="28" t="s">
        <v>12</v>
      </c>
      <c r="K33" s="393">
        <f>I33*T4</f>
        <v>19482626.100000001</v>
      </c>
      <c r="L33" s="25" t="s">
        <v>718</v>
      </c>
      <c r="M33" s="23" t="s">
        <v>885</v>
      </c>
      <c r="N33" s="29">
        <v>0.1</v>
      </c>
      <c r="O33" s="29">
        <v>0.04</v>
      </c>
      <c r="P33" s="305">
        <v>2287016.64</v>
      </c>
      <c r="Q33" s="27">
        <v>0</v>
      </c>
      <c r="R33" s="30"/>
      <c r="S33" s="30"/>
      <c r="T33" s="31"/>
      <c r="U33" s="32"/>
      <c r="V33" s="33"/>
      <c r="W33" s="34"/>
      <c r="X33" s="35"/>
      <c r="Y33" s="31"/>
      <c r="Z33" s="31"/>
      <c r="AA33" s="36"/>
      <c r="AB33" s="36"/>
      <c r="AC33" s="422"/>
      <c r="AD33" s="422"/>
    </row>
    <row r="34" spans="1:30" s="462" customFormat="1" ht="116.25" customHeight="1">
      <c r="A34" s="52">
        <v>25</v>
      </c>
      <c r="B34" s="52" t="s">
        <v>60</v>
      </c>
      <c r="C34" s="53" t="s">
        <v>59</v>
      </c>
      <c r="D34" s="54" t="s">
        <v>58</v>
      </c>
      <c r="E34" s="306" t="s">
        <v>886</v>
      </c>
      <c r="F34" s="307">
        <v>45204</v>
      </c>
      <c r="G34" s="307">
        <v>45260</v>
      </c>
      <c r="H34" s="306">
        <v>60</v>
      </c>
      <c r="I34" s="393">
        <v>35000</v>
      </c>
      <c r="J34" s="55" t="s">
        <v>12</v>
      </c>
      <c r="K34" s="393">
        <f>I34*T4</f>
        <v>563500</v>
      </c>
      <c r="L34" s="25" t="s">
        <v>718</v>
      </c>
      <c r="M34" s="53" t="s">
        <v>887</v>
      </c>
      <c r="N34" s="56">
        <v>0.1</v>
      </c>
      <c r="O34" s="56">
        <v>0.04</v>
      </c>
      <c r="P34" s="393">
        <v>58662.45</v>
      </c>
      <c r="Q34" s="57">
        <v>0</v>
      </c>
      <c r="R34" s="30"/>
      <c r="S34" s="30"/>
      <c r="T34" s="31"/>
      <c r="U34" s="32"/>
      <c r="V34" s="33"/>
      <c r="W34" s="34"/>
      <c r="X34" s="35"/>
      <c r="Y34" s="31"/>
      <c r="Z34" s="31"/>
      <c r="AA34" s="36"/>
      <c r="AB34" s="36"/>
      <c r="AC34" s="422"/>
      <c r="AD34" s="422"/>
    </row>
    <row r="35" spans="1:30" s="462" customFormat="1" ht="108.75" customHeight="1">
      <c r="A35" s="52">
        <v>26</v>
      </c>
      <c r="B35" s="52" t="s">
        <v>592</v>
      </c>
      <c r="C35" s="23" t="s">
        <v>765</v>
      </c>
      <c r="D35" s="24" t="s">
        <v>766</v>
      </c>
      <c r="E35" s="308" t="s">
        <v>888</v>
      </c>
      <c r="F35" s="309">
        <v>45274</v>
      </c>
      <c r="G35" s="309">
        <v>45301</v>
      </c>
      <c r="H35" s="310">
        <v>60</v>
      </c>
      <c r="I35" s="394">
        <v>82998</v>
      </c>
      <c r="J35" s="58" t="s">
        <v>12</v>
      </c>
      <c r="K35" s="394">
        <f>I35*T4</f>
        <v>1336267.8</v>
      </c>
      <c r="L35" s="25" t="s">
        <v>718</v>
      </c>
      <c r="M35" s="53" t="s">
        <v>928</v>
      </c>
      <c r="N35" s="59">
        <v>0.1</v>
      </c>
      <c r="O35" s="29">
        <v>0.04</v>
      </c>
      <c r="P35" s="305">
        <v>140077.59</v>
      </c>
      <c r="Q35" s="27">
        <v>0</v>
      </c>
      <c r="R35" s="30"/>
      <c r="S35" s="30"/>
      <c r="T35" s="31"/>
      <c r="U35" s="32"/>
      <c r="V35" s="33"/>
      <c r="W35" s="34"/>
      <c r="X35" s="35"/>
      <c r="Y35" s="31"/>
      <c r="Z35" s="31"/>
      <c r="AA35" s="36"/>
      <c r="AB35" s="36"/>
      <c r="AC35" s="422"/>
      <c r="AD35" s="422"/>
    </row>
    <row r="36" spans="1:30" s="462" customFormat="1" ht="105.75" customHeight="1">
      <c r="A36" s="52">
        <v>27</v>
      </c>
      <c r="B36" s="52" t="s">
        <v>592</v>
      </c>
      <c r="C36" s="23" t="s">
        <v>765</v>
      </c>
      <c r="D36" s="24" t="s">
        <v>766</v>
      </c>
      <c r="E36" s="308" t="s">
        <v>929</v>
      </c>
      <c r="F36" s="309">
        <v>45341</v>
      </c>
      <c r="G36" s="311">
        <v>45356</v>
      </c>
      <c r="H36" s="310">
        <v>60</v>
      </c>
      <c r="I36" s="394">
        <v>100980</v>
      </c>
      <c r="J36" s="58" t="s">
        <v>12</v>
      </c>
      <c r="K36" s="394">
        <f>I36*T4</f>
        <v>1625778.0000000002</v>
      </c>
      <c r="L36" s="25" t="s">
        <v>718</v>
      </c>
      <c r="M36" s="53" t="s">
        <v>930</v>
      </c>
      <c r="N36" s="59">
        <v>0.1</v>
      </c>
      <c r="O36" s="29">
        <v>0.04</v>
      </c>
      <c r="P36" s="305">
        <v>131735.06</v>
      </c>
      <c r="Q36" s="27">
        <v>0</v>
      </c>
      <c r="R36" s="30"/>
      <c r="S36" s="30"/>
      <c r="T36" s="31"/>
      <c r="U36" s="32"/>
      <c r="V36" s="33"/>
      <c r="W36" s="34"/>
      <c r="X36" s="35"/>
      <c r="Y36" s="31"/>
      <c r="Z36" s="31"/>
      <c r="AA36" s="36"/>
      <c r="AB36" s="36"/>
      <c r="AC36" s="422"/>
      <c r="AD36" s="422"/>
    </row>
    <row r="37" spans="1:30" s="462" customFormat="1" ht="116.25" customHeight="1">
      <c r="A37" s="22">
        <v>28</v>
      </c>
      <c r="B37" s="22" t="s">
        <v>711</v>
      </c>
      <c r="C37" s="23" t="s">
        <v>712</v>
      </c>
      <c r="D37" s="24" t="s">
        <v>1046</v>
      </c>
      <c r="E37" s="26" t="s">
        <v>931</v>
      </c>
      <c r="F37" s="304">
        <v>45341</v>
      </c>
      <c r="G37" s="304">
        <v>45356</v>
      </c>
      <c r="H37" s="26">
        <v>60</v>
      </c>
      <c r="I37" s="395">
        <v>2687400</v>
      </c>
      <c r="J37" s="28" t="s">
        <v>926</v>
      </c>
      <c r="K37" s="396">
        <f>I37*T6</f>
        <v>542317.32000000007</v>
      </c>
      <c r="L37" s="25" t="s">
        <v>718</v>
      </c>
      <c r="M37" s="23" t="s">
        <v>751</v>
      </c>
      <c r="N37" s="29">
        <v>0.13</v>
      </c>
      <c r="O37" s="29">
        <v>7.0000000000000007E-2</v>
      </c>
      <c r="P37" s="305">
        <v>47570.97</v>
      </c>
      <c r="Q37" s="27">
        <v>0</v>
      </c>
      <c r="R37" s="30"/>
      <c r="S37" s="60"/>
      <c r="T37" s="31"/>
      <c r="U37" s="32"/>
      <c r="V37" s="33"/>
      <c r="W37" s="34"/>
      <c r="X37" s="35"/>
      <c r="Y37" s="31"/>
      <c r="Z37" s="31"/>
      <c r="AA37" s="36"/>
      <c r="AB37" s="36"/>
      <c r="AC37" s="422"/>
      <c r="AD37" s="422"/>
    </row>
    <row r="38" spans="1:30" s="462" customFormat="1" ht="116.25" customHeight="1">
      <c r="A38" s="22">
        <v>29</v>
      </c>
      <c r="B38" s="22" t="s">
        <v>601</v>
      </c>
      <c r="C38" s="23" t="s">
        <v>791</v>
      </c>
      <c r="D38" s="24" t="s">
        <v>792</v>
      </c>
      <c r="E38" s="26" t="s">
        <v>932</v>
      </c>
      <c r="F38" s="304">
        <v>45341</v>
      </c>
      <c r="G38" s="304">
        <v>45386</v>
      </c>
      <c r="H38" s="26">
        <v>60</v>
      </c>
      <c r="I38" s="305">
        <v>321840</v>
      </c>
      <c r="J38" s="28" t="s">
        <v>12</v>
      </c>
      <c r="K38" s="393">
        <f>I38*T4</f>
        <v>5181624</v>
      </c>
      <c r="L38" s="25" t="s">
        <v>718</v>
      </c>
      <c r="M38" s="23" t="s">
        <v>933</v>
      </c>
      <c r="N38" s="26" t="s">
        <v>10</v>
      </c>
      <c r="O38" s="26" t="s">
        <v>9</v>
      </c>
      <c r="P38" s="305">
        <v>437865.43</v>
      </c>
      <c r="Q38" s="27">
        <v>0</v>
      </c>
      <c r="R38" s="30"/>
      <c r="S38" s="30"/>
      <c r="T38" s="31"/>
      <c r="U38" s="32"/>
      <c r="V38" s="33"/>
      <c r="W38" s="34"/>
      <c r="X38" s="35"/>
      <c r="Y38" s="31"/>
      <c r="Z38" s="31"/>
      <c r="AA38" s="36"/>
      <c r="AB38" s="36"/>
      <c r="AC38" s="422"/>
      <c r="AD38" s="422"/>
    </row>
    <row r="39" spans="1:30" s="462" customFormat="1" ht="116.25" customHeight="1">
      <c r="A39" s="52">
        <v>30</v>
      </c>
      <c r="B39" s="52" t="s">
        <v>60</v>
      </c>
      <c r="C39" s="23" t="s">
        <v>934</v>
      </c>
      <c r="D39" s="24" t="s">
        <v>58</v>
      </c>
      <c r="E39" s="26" t="s">
        <v>935</v>
      </c>
      <c r="F39" s="304">
        <v>45379</v>
      </c>
      <c r="G39" s="304">
        <v>45391</v>
      </c>
      <c r="H39" s="26">
        <v>60</v>
      </c>
      <c r="I39" s="305">
        <v>74000</v>
      </c>
      <c r="J39" s="28" t="s">
        <v>12</v>
      </c>
      <c r="K39" s="393">
        <f>I39*T4</f>
        <v>1191400</v>
      </c>
      <c r="L39" s="51" t="s">
        <v>718</v>
      </c>
      <c r="M39" s="23" t="s">
        <v>936</v>
      </c>
      <c r="N39" s="26" t="s">
        <v>10</v>
      </c>
      <c r="O39" s="26" t="s">
        <v>9</v>
      </c>
      <c r="P39" s="305">
        <v>46934.38</v>
      </c>
      <c r="Q39" s="27">
        <v>0</v>
      </c>
      <c r="R39" s="30"/>
      <c r="S39" s="30"/>
      <c r="T39" s="31"/>
      <c r="U39" s="32"/>
      <c r="V39" s="33"/>
      <c r="W39" s="34"/>
      <c r="X39" s="35"/>
      <c r="Y39" s="31"/>
      <c r="Z39" s="31"/>
      <c r="AA39" s="36"/>
      <c r="AB39" s="36"/>
      <c r="AC39" s="422"/>
      <c r="AD39" s="422"/>
    </row>
    <row r="40" spans="1:30" s="462" customFormat="1" ht="409.5" customHeight="1">
      <c r="A40" s="22">
        <v>31</v>
      </c>
      <c r="B40" s="52" t="s">
        <v>991</v>
      </c>
      <c r="C40" s="23" t="s">
        <v>1057</v>
      </c>
      <c r="D40" s="24" t="s">
        <v>992</v>
      </c>
      <c r="E40" s="26" t="s">
        <v>993</v>
      </c>
      <c r="F40" s="304">
        <v>45530</v>
      </c>
      <c r="G40" s="304">
        <v>45561</v>
      </c>
      <c r="H40" s="26">
        <v>60</v>
      </c>
      <c r="I40" s="305">
        <v>500000</v>
      </c>
      <c r="J40" s="28" t="s">
        <v>662</v>
      </c>
      <c r="K40" s="393">
        <v>500000</v>
      </c>
      <c r="L40" s="51" t="s">
        <v>718</v>
      </c>
      <c r="M40" s="23" t="s">
        <v>994</v>
      </c>
      <c r="N40" s="29">
        <v>0.12</v>
      </c>
      <c r="O40" s="29">
        <v>0.06</v>
      </c>
      <c r="P40" s="305">
        <v>32672.69</v>
      </c>
      <c r="Q40" s="27">
        <v>0</v>
      </c>
      <c r="R40" s="30"/>
      <c r="S40" s="30"/>
      <c r="T40" s="31"/>
      <c r="U40" s="32"/>
      <c r="V40" s="33"/>
      <c r="W40" s="34"/>
      <c r="X40" s="35"/>
      <c r="Y40" s="31"/>
      <c r="Z40" s="31"/>
      <c r="AA40" s="36"/>
      <c r="AB40" s="36"/>
      <c r="AC40" s="422"/>
      <c r="AD40" s="422"/>
    </row>
    <row r="41" spans="1:30" s="378" customFormat="1" ht="54.75" customHeight="1">
      <c r="A41" s="61">
        <v>32</v>
      </c>
      <c r="B41" s="62" t="s">
        <v>643</v>
      </c>
      <c r="C41" s="63" t="s">
        <v>1013</v>
      </c>
      <c r="D41" s="64" t="s">
        <v>1014</v>
      </c>
      <c r="E41" s="397" t="s">
        <v>1015</v>
      </c>
      <c r="F41" s="398">
        <v>45581</v>
      </c>
      <c r="G41" s="399">
        <v>45601</v>
      </c>
      <c r="H41" s="400">
        <v>60</v>
      </c>
      <c r="I41" s="396">
        <v>69634.75</v>
      </c>
      <c r="J41" s="400" t="s">
        <v>7</v>
      </c>
      <c r="K41" s="401">
        <v>1121119.48</v>
      </c>
      <c r="L41" s="322"/>
      <c r="M41" s="23" t="s">
        <v>1048</v>
      </c>
      <c r="N41" s="323">
        <v>0.1</v>
      </c>
      <c r="O41" s="402">
        <v>0.04</v>
      </c>
      <c r="P41" s="318">
        <v>66949.3</v>
      </c>
      <c r="Q41" s="312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378" customFormat="1" ht="63.75" customHeight="1">
      <c r="A42" s="61">
        <v>33</v>
      </c>
      <c r="B42" s="22" t="s">
        <v>583</v>
      </c>
      <c r="C42" s="23" t="s">
        <v>1049</v>
      </c>
      <c r="D42" s="24" t="s">
        <v>716</v>
      </c>
      <c r="E42" s="26" t="s">
        <v>1050</v>
      </c>
      <c r="F42" s="304">
        <v>45770</v>
      </c>
      <c r="G42" s="304">
        <v>45785</v>
      </c>
      <c r="H42" s="26">
        <v>60</v>
      </c>
      <c r="I42" s="305">
        <v>20436547</v>
      </c>
      <c r="J42" s="28" t="s">
        <v>760</v>
      </c>
      <c r="K42" s="393">
        <v>20436547</v>
      </c>
      <c r="L42" s="25" t="s">
        <v>718</v>
      </c>
      <c r="M42" s="23" t="s">
        <v>1051</v>
      </c>
      <c r="N42" s="29">
        <v>0.08</v>
      </c>
      <c r="O42" s="29">
        <v>0.02</v>
      </c>
      <c r="P42" s="305">
        <v>628969.17000000004</v>
      </c>
      <c r="Q42" s="27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378" customFormat="1" ht="21.75" customHeight="1">
      <c r="A43" s="577">
        <v>33</v>
      </c>
      <c r="B43" s="577" t="s">
        <v>0</v>
      </c>
      <c r="C43" s="65"/>
      <c r="D43" s="66"/>
      <c r="E43" s="65"/>
      <c r="F43" s="65"/>
      <c r="G43" s="483"/>
      <c r="H43" s="483"/>
      <c r="I43" s="67">
        <f>I10</f>
        <v>869924</v>
      </c>
      <c r="J43" s="483" t="s">
        <v>8</v>
      </c>
      <c r="K43" s="580">
        <f>SUM(K10:K41)</f>
        <v>157892985.90359998</v>
      </c>
      <c r="L43" s="583"/>
      <c r="M43" s="483"/>
      <c r="N43" s="483"/>
      <c r="O43" s="68"/>
      <c r="P43" s="586">
        <f>SUM(P10:P42)</f>
        <v>22355796.279999994</v>
      </c>
      <c r="Q43" s="589">
        <f>SUM(Q10:Q39)</f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378" customFormat="1" ht="21.75" customHeight="1">
      <c r="A44" s="578"/>
      <c r="B44" s="578"/>
      <c r="C44" s="65"/>
      <c r="D44" s="66"/>
      <c r="E44" s="65"/>
      <c r="F44" s="65"/>
      <c r="G44" s="483"/>
      <c r="H44" s="483"/>
      <c r="I44" s="67">
        <f>I11+I12+I13+I14+I16+I15+I17+I18+I19+I20+I21+I22+I23+I24+I25+I26+I27+I29+I30+I31+I32+I33+I34+I35+I36+I38+I39+I41</f>
        <v>8570938.3099999987</v>
      </c>
      <c r="J44" s="483" t="s">
        <v>7</v>
      </c>
      <c r="K44" s="581"/>
      <c r="L44" s="584"/>
      <c r="M44" s="483"/>
      <c r="N44" s="483"/>
      <c r="O44" s="68"/>
      <c r="P44" s="587"/>
      <c r="Q44" s="590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41" customFormat="1" ht="21.75" customHeight="1">
      <c r="A45" s="578"/>
      <c r="B45" s="578"/>
      <c r="C45" s="65"/>
      <c r="D45" s="66"/>
      <c r="E45" s="65"/>
      <c r="F45" s="65"/>
      <c r="G45" s="483"/>
      <c r="H45" s="483"/>
      <c r="I45" s="67">
        <f>I28+I40+I42</f>
        <v>23314485.600000001</v>
      </c>
      <c r="J45" s="483" t="s">
        <v>760</v>
      </c>
      <c r="K45" s="581"/>
      <c r="L45" s="584"/>
      <c r="M45" s="483"/>
      <c r="N45" s="483"/>
      <c r="O45" s="484"/>
      <c r="P45" s="587"/>
      <c r="Q45" s="590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62" customFormat="1" ht="15" customHeight="1">
      <c r="A46" s="579"/>
      <c r="B46" s="579"/>
      <c r="C46" s="65"/>
      <c r="D46" s="66"/>
      <c r="E46" s="65"/>
      <c r="F46" s="65"/>
      <c r="G46" s="483"/>
      <c r="H46" s="483"/>
      <c r="I46" s="67">
        <f>I37</f>
        <v>2687400</v>
      </c>
      <c r="J46" s="483" t="s">
        <v>926</v>
      </c>
      <c r="K46" s="582"/>
      <c r="L46" s="585"/>
      <c r="M46" s="483"/>
      <c r="N46" s="483"/>
      <c r="O46" s="484"/>
      <c r="P46" s="588"/>
      <c r="Q46" s="591"/>
      <c r="R46" s="5"/>
      <c r="S46" s="5"/>
      <c r="T46" s="5"/>
      <c r="U46" s="5"/>
      <c r="V46" s="419"/>
      <c r="W46" s="419"/>
      <c r="X46" s="419"/>
      <c r="Y46" s="419"/>
      <c r="Z46" s="419"/>
      <c r="AA46" s="419"/>
      <c r="AB46" s="419"/>
      <c r="AC46" s="419"/>
      <c r="AD46" s="419"/>
    </row>
    <row r="47" spans="1:30" s="441" customFormat="1" ht="15" customHeight="1">
      <c r="A47" s="571" t="s">
        <v>56</v>
      </c>
      <c r="B47" s="572"/>
      <c r="C47" s="572"/>
      <c r="D47" s="572"/>
      <c r="E47" s="572"/>
      <c r="F47" s="572"/>
      <c r="G47" s="572"/>
      <c r="H47" s="572"/>
      <c r="I47" s="573"/>
      <c r="J47" s="572"/>
      <c r="K47" s="573"/>
      <c r="L47" s="572"/>
      <c r="M47" s="572"/>
      <c r="N47" s="572"/>
      <c r="O47" s="572"/>
      <c r="P47" s="572"/>
      <c r="Q47" s="572"/>
      <c r="R47" s="419"/>
      <c r="S47" s="419"/>
      <c r="T47" s="419"/>
      <c r="U47" s="419"/>
      <c r="V47" s="422"/>
      <c r="W47" s="422"/>
      <c r="X47" s="422"/>
      <c r="Y47" s="422"/>
      <c r="Z47" s="422"/>
      <c r="AA47" s="422"/>
      <c r="AB47" s="422"/>
      <c r="AC47" s="422"/>
      <c r="AD47" s="422"/>
    </row>
    <row r="48" spans="1:30" s="462" customFormat="1" ht="105" customHeight="1">
      <c r="A48" s="37">
        <v>1</v>
      </c>
      <c r="B48" s="37" t="s">
        <v>752</v>
      </c>
      <c r="C48" s="38" t="s">
        <v>48</v>
      </c>
      <c r="D48" s="39" t="s">
        <v>616</v>
      </c>
      <c r="E48" s="40" t="s">
        <v>55</v>
      </c>
      <c r="F48" s="41">
        <v>44347</v>
      </c>
      <c r="G48" s="41">
        <v>44354</v>
      </c>
      <c r="H48" s="40">
        <v>55</v>
      </c>
      <c r="I48" s="391">
        <v>94275</v>
      </c>
      <c r="J48" s="40" t="s">
        <v>8</v>
      </c>
      <c r="K48" s="329">
        <f>I48*T5</f>
        <v>1786030.4475</v>
      </c>
      <c r="L48" s="70" t="s">
        <v>1058</v>
      </c>
      <c r="M48" s="38" t="s">
        <v>54</v>
      </c>
      <c r="N48" s="40">
        <v>0.11</v>
      </c>
      <c r="O48" s="40">
        <v>0.05</v>
      </c>
      <c r="P48" s="391">
        <v>207048.42</v>
      </c>
      <c r="Q48" s="42">
        <v>0</v>
      </c>
      <c r="R48" s="463"/>
      <c r="S48" s="464"/>
      <c r="T48" s="419"/>
      <c r="U48" s="422"/>
      <c r="V48" s="419"/>
      <c r="W48" s="419"/>
      <c r="X48" s="419"/>
      <c r="Y48" s="419"/>
      <c r="Z48" s="419"/>
      <c r="AA48" s="419"/>
      <c r="AB48" s="419"/>
      <c r="AC48" s="419"/>
      <c r="AD48" s="419"/>
    </row>
    <row r="49" spans="1:30" s="462" customFormat="1" ht="66.75" customHeight="1">
      <c r="A49" s="37">
        <v>2</v>
      </c>
      <c r="B49" s="37" t="s">
        <v>53</v>
      </c>
      <c r="C49" s="38" t="s">
        <v>52</v>
      </c>
      <c r="D49" s="39" t="s">
        <v>617</v>
      </c>
      <c r="E49" s="40" t="s">
        <v>51</v>
      </c>
      <c r="F49" s="41">
        <v>44347</v>
      </c>
      <c r="G49" s="41">
        <v>44354</v>
      </c>
      <c r="H49" s="40">
        <v>36</v>
      </c>
      <c r="I49" s="391">
        <v>90720</v>
      </c>
      <c r="J49" s="40" t="s">
        <v>12</v>
      </c>
      <c r="K49" s="329">
        <f>I49*T4</f>
        <v>1460592.0000000002</v>
      </c>
      <c r="L49" s="70" t="s">
        <v>937</v>
      </c>
      <c r="M49" s="38" t="s">
        <v>50</v>
      </c>
      <c r="N49" s="40" t="s">
        <v>10</v>
      </c>
      <c r="O49" s="40" t="s">
        <v>9</v>
      </c>
      <c r="P49" s="391">
        <v>44846.71</v>
      </c>
      <c r="Q49" s="42">
        <v>0</v>
      </c>
      <c r="R49" s="463"/>
      <c r="S49" s="464"/>
      <c r="T49" s="419"/>
      <c r="U49" s="419"/>
      <c r="V49" s="33"/>
      <c r="W49" s="34"/>
      <c r="X49" s="35"/>
      <c r="Y49" s="31"/>
      <c r="Z49" s="31"/>
      <c r="AA49" s="36"/>
      <c r="AB49" s="36"/>
      <c r="AC49" s="422"/>
      <c r="AD49" s="422"/>
    </row>
    <row r="50" spans="1:30" s="462" customFormat="1" ht="81.75" customHeight="1">
      <c r="A50" s="22">
        <v>3</v>
      </c>
      <c r="B50" s="69" t="s">
        <v>49</v>
      </c>
      <c r="C50" s="23" t="s">
        <v>48</v>
      </c>
      <c r="D50" s="24" t="s">
        <v>618</v>
      </c>
      <c r="E50" s="26" t="s">
        <v>46</v>
      </c>
      <c r="F50" s="304">
        <v>44347</v>
      </c>
      <c r="G50" s="304">
        <v>44354</v>
      </c>
      <c r="H50" s="26">
        <v>55</v>
      </c>
      <c r="I50" s="305">
        <v>52400</v>
      </c>
      <c r="J50" s="26" t="s">
        <v>12</v>
      </c>
      <c r="K50" s="395">
        <f>I50*T4</f>
        <v>843640.00000000012</v>
      </c>
      <c r="L50" s="71" t="s">
        <v>718</v>
      </c>
      <c r="M50" s="23" t="s">
        <v>45</v>
      </c>
      <c r="N50" s="29">
        <v>0.11</v>
      </c>
      <c r="O50" s="29">
        <v>0.05</v>
      </c>
      <c r="P50" s="305">
        <v>117388.99</v>
      </c>
      <c r="Q50" s="25">
        <v>0</v>
      </c>
      <c r="R50" s="30"/>
      <c r="S50" s="30"/>
      <c r="T50" s="31"/>
      <c r="U50" s="32"/>
      <c r="V50" s="33"/>
      <c r="W50" s="34"/>
      <c r="X50" s="35"/>
      <c r="Y50" s="31"/>
      <c r="Z50" s="31"/>
      <c r="AA50" s="36"/>
      <c r="AB50" s="36"/>
      <c r="AC50" s="422"/>
      <c r="AD50" s="422"/>
    </row>
    <row r="51" spans="1:30" s="462" customFormat="1" ht="75.75" customHeight="1">
      <c r="A51" s="22">
        <v>4</v>
      </c>
      <c r="B51" s="69" t="s">
        <v>619</v>
      </c>
      <c r="C51" s="23" t="s">
        <v>620</v>
      </c>
      <c r="D51" s="24" t="s">
        <v>621</v>
      </c>
      <c r="E51" s="26">
        <v>93</v>
      </c>
      <c r="F51" s="304">
        <v>44386</v>
      </c>
      <c r="G51" s="304">
        <v>44517</v>
      </c>
      <c r="H51" s="26">
        <v>60</v>
      </c>
      <c r="I51" s="305">
        <v>300000</v>
      </c>
      <c r="J51" s="26" t="s">
        <v>12</v>
      </c>
      <c r="K51" s="395">
        <f>I51*T4</f>
        <v>4830000</v>
      </c>
      <c r="L51" s="72" t="s">
        <v>718</v>
      </c>
      <c r="M51" s="53" t="s">
        <v>622</v>
      </c>
      <c r="N51" s="26" t="s">
        <v>10</v>
      </c>
      <c r="O51" s="26" t="s">
        <v>9</v>
      </c>
      <c r="P51" s="305">
        <v>590070.18999999994</v>
      </c>
      <c r="Q51" s="25">
        <v>0</v>
      </c>
      <c r="R51" s="30"/>
      <c r="S51" s="30"/>
      <c r="T51" s="31"/>
      <c r="U51" s="32"/>
      <c r="V51" s="33"/>
      <c r="W51" s="34"/>
      <c r="X51" s="35"/>
      <c r="Y51" s="31"/>
      <c r="Z51" s="31"/>
      <c r="AA51" s="36"/>
      <c r="AB51" s="36"/>
      <c r="AC51" s="422"/>
      <c r="AD51" s="422"/>
    </row>
    <row r="52" spans="1:30" s="462" customFormat="1" ht="70.5" customHeight="1">
      <c r="A52" s="22">
        <v>5</v>
      </c>
      <c r="B52" s="69" t="s">
        <v>623</v>
      </c>
      <c r="C52" s="23" t="s">
        <v>624</v>
      </c>
      <c r="D52" s="24" t="s">
        <v>1059</v>
      </c>
      <c r="E52" s="26">
        <v>321</v>
      </c>
      <c r="F52" s="304">
        <v>44449</v>
      </c>
      <c r="G52" s="304">
        <v>44466</v>
      </c>
      <c r="H52" s="26">
        <v>60</v>
      </c>
      <c r="I52" s="305">
        <v>68000</v>
      </c>
      <c r="J52" s="26" t="s">
        <v>8</v>
      </c>
      <c r="K52" s="395">
        <f>I52*T5</f>
        <v>1288253.2</v>
      </c>
      <c r="L52" s="72" t="s">
        <v>718</v>
      </c>
      <c r="M52" s="53" t="s">
        <v>625</v>
      </c>
      <c r="N52" s="26" t="s">
        <v>10</v>
      </c>
      <c r="O52" s="26" t="s">
        <v>9</v>
      </c>
      <c r="P52" s="305">
        <v>125437.07</v>
      </c>
      <c r="Q52" s="25">
        <v>0</v>
      </c>
      <c r="R52" s="30"/>
      <c r="S52" s="30"/>
      <c r="T52" s="31"/>
      <c r="U52" s="32"/>
      <c r="V52" s="30"/>
      <c r="W52" s="31"/>
      <c r="X52" s="30"/>
      <c r="Y52" s="31"/>
      <c r="Z52" s="31"/>
      <c r="AA52" s="36"/>
      <c r="AB52" s="36"/>
      <c r="AC52" s="422"/>
      <c r="AD52" s="422"/>
    </row>
    <row r="53" spans="1:30" s="441" customFormat="1" ht="90.75" customHeight="1">
      <c r="A53" s="22">
        <v>6</v>
      </c>
      <c r="B53" s="69" t="s">
        <v>214</v>
      </c>
      <c r="C53" s="23" t="s">
        <v>626</v>
      </c>
      <c r="D53" s="24" t="s">
        <v>1060</v>
      </c>
      <c r="E53" s="26">
        <v>322</v>
      </c>
      <c r="F53" s="304">
        <v>44449</v>
      </c>
      <c r="G53" s="304">
        <v>44524</v>
      </c>
      <c r="H53" s="26">
        <v>60</v>
      </c>
      <c r="I53" s="305">
        <v>94000</v>
      </c>
      <c r="J53" s="26" t="s">
        <v>12</v>
      </c>
      <c r="K53" s="395">
        <f>I53*T4</f>
        <v>1513400.0000000002</v>
      </c>
      <c r="L53" s="72" t="s">
        <v>718</v>
      </c>
      <c r="M53" s="53" t="s">
        <v>627</v>
      </c>
      <c r="N53" s="26" t="s">
        <v>10</v>
      </c>
      <c r="O53" s="26" t="s">
        <v>9</v>
      </c>
      <c r="P53" s="305">
        <v>209710.1</v>
      </c>
      <c r="Q53" s="25">
        <v>0</v>
      </c>
      <c r="R53" s="463"/>
      <c r="S53" s="464"/>
      <c r="T53" s="419"/>
      <c r="U53" s="419"/>
      <c r="V53" s="464"/>
      <c r="W53" s="419"/>
      <c r="X53" s="464"/>
      <c r="Y53" s="419"/>
      <c r="Z53" s="31"/>
      <c r="AA53" s="36"/>
      <c r="AB53" s="36"/>
      <c r="AC53" s="422"/>
      <c r="AD53" s="422"/>
    </row>
    <row r="54" spans="1:30" s="462" customFormat="1" ht="147" customHeight="1">
      <c r="A54" s="22">
        <v>7</v>
      </c>
      <c r="B54" s="69" t="s">
        <v>197</v>
      </c>
      <c r="C54" s="23" t="s">
        <v>628</v>
      </c>
      <c r="D54" s="24" t="s">
        <v>629</v>
      </c>
      <c r="E54" s="26">
        <v>122</v>
      </c>
      <c r="F54" s="304">
        <v>44460</v>
      </c>
      <c r="G54" s="304">
        <v>44616</v>
      </c>
      <c r="H54" s="26">
        <v>60</v>
      </c>
      <c r="I54" s="305">
        <v>179730</v>
      </c>
      <c r="J54" s="26" t="s">
        <v>8</v>
      </c>
      <c r="K54" s="395">
        <f>I54*T5</f>
        <v>3404966.8769999999</v>
      </c>
      <c r="L54" s="72" t="s">
        <v>718</v>
      </c>
      <c r="M54" s="53" t="s">
        <v>630</v>
      </c>
      <c r="N54" s="26" t="s">
        <v>10</v>
      </c>
      <c r="O54" s="26" t="s">
        <v>9</v>
      </c>
      <c r="P54" s="305">
        <v>573133.68999999994</v>
      </c>
      <c r="Q54" s="25">
        <v>0</v>
      </c>
      <c r="R54" s="30"/>
      <c r="S54" s="30"/>
      <c r="T54" s="31"/>
      <c r="U54" s="32"/>
      <c r="V54" s="30"/>
      <c r="W54" s="31"/>
      <c r="X54" s="30"/>
      <c r="Y54" s="31"/>
      <c r="Z54" s="45"/>
      <c r="AA54" s="50"/>
      <c r="AB54" s="50"/>
      <c r="AC54" s="419"/>
      <c r="AD54" s="419"/>
    </row>
    <row r="55" spans="1:30" s="462" customFormat="1" ht="76.5" customHeight="1">
      <c r="A55" s="37">
        <v>8</v>
      </c>
      <c r="B55" s="37" t="s">
        <v>631</v>
      </c>
      <c r="C55" s="38" t="s">
        <v>628</v>
      </c>
      <c r="D55" s="39" t="s">
        <v>632</v>
      </c>
      <c r="E55" s="40">
        <v>125</v>
      </c>
      <c r="F55" s="41">
        <v>44466</v>
      </c>
      <c r="G55" s="41" t="s">
        <v>718</v>
      </c>
      <c r="H55" s="40">
        <v>60</v>
      </c>
      <c r="I55" s="391">
        <v>870000</v>
      </c>
      <c r="J55" s="40" t="s">
        <v>12</v>
      </c>
      <c r="K55" s="329">
        <f>I55*T4</f>
        <v>14007000.000000002</v>
      </c>
      <c r="L55" s="73" t="s">
        <v>938</v>
      </c>
      <c r="M55" s="74" t="s">
        <v>633</v>
      </c>
      <c r="N55" s="40" t="s">
        <v>10</v>
      </c>
      <c r="O55" s="40" t="s">
        <v>9</v>
      </c>
      <c r="P55" s="391">
        <v>0</v>
      </c>
      <c r="Q55" s="42">
        <v>0</v>
      </c>
      <c r="R55" s="30"/>
      <c r="S55" s="30"/>
      <c r="T55" s="31"/>
      <c r="U55" s="32"/>
      <c r="V55" s="30"/>
      <c r="W55" s="31"/>
      <c r="X55" s="30"/>
      <c r="Y55" s="31"/>
      <c r="Z55" s="31"/>
      <c r="AA55" s="36"/>
      <c r="AB55" s="36"/>
      <c r="AC55" s="422"/>
      <c r="AD55" s="422"/>
    </row>
    <row r="56" spans="1:30" s="462" customFormat="1" ht="90.75" customHeight="1">
      <c r="A56" s="22">
        <v>9</v>
      </c>
      <c r="B56" s="69" t="s">
        <v>647</v>
      </c>
      <c r="C56" s="23" t="s">
        <v>648</v>
      </c>
      <c r="D56" s="75" t="s">
        <v>266</v>
      </c>
      <c r="E56" s="26">
        <v>386</v>
      </c>
      <c r="F56" s="304">
        <v>44540</v>
      </c>
      <c r="G56" s="304">
        <v>44617</v>
      </c>
      <c r="H56" s="26">
        <v>60</v>
      </c>
      <c r="I56" s="305">
        <v>73305</v>
      </c>
      <c r="J56" s="26" t="s">
        <v>8</v>
      </c>
      <c r="K56" s="395">
        <f>I56*T5</f>
        <v>1388755.8944999999</v>
      </c>
      <c r="L56" s="72" t="s">
        <v>718</v>
      </c>
      <c r="M56" s="53" t="s">
        <v>649</v>
      </c>
      <c r="N56" s="26" t="s">
        <v>10</v>
      </c>
      <c r="O56" s="26" t="s">
        <v>9</v>
      </c>
      <c r="P56" s="305">
        <v>109923.42</v>
      </c>
      <c r="Q56" s="25">
        <v>0</v>
      </c>
      <c r="R56" s="463"/>
      <c r="S56" s="464"/>
      <c r="T56" s="419"/>
      <c r="U56" s="419"/>
      <c r="V56" s="30"/>
      <c r="W56" s="31"/>
      <c r="X56" s="30"/>
      <c r="Y56" s="31"/>
      <c r="Z56" s="31"/>
      <c r="AA56" s="36"/>
      <c r="AB56" s="36"/>
      <c r="AC56" s="422"/>
      <c r="AD56" s="422"/>
    </row>
    <row r="57" spans="1:30" s="462" customFormat="1" ht="90.75" customHeight="1">
      <c r="A57" s="22">
        <v>10</v>
      </c>
      <c r="B57" s="69" t="s">
        <v>650</v>
      </c>
      <c r="C57" s="23" t="s">
        <v>628</v>
      </c>
      <c r="D57" s="24" t="s">
        <v>651</v>
      </c>
      <c r="E57" s="26">
        <v>158</v>
      </c>
      <c r="F57" s="304">
        <v>44544</v>
      </c>
      <c r="G57" s="304">
        <v>44573</v>
      </c>
      <c r="H57" s="26">
        <v>60</v>
      </c>
      <c r="I57" s="305">
        <v>221400</v>
      </c>
      <c r="J57" s="26" t="s">
        <v>12</v>
      </c>
      <c r="K57" s="395">
        <f>I57*T4</f>
        <v>3564540.0000000005</v>
      </c>
      <c r="L57" s="485" t="s">
        <v>718</v>
      </c>
      <c r="M57" s="53" t="s">
        <v>652</v>
      </c>
      <c r="N57" s="26" t="s">
        <v>10</v>
      </c>
      <c r="O57" s="26" t="s">
        <v>9</v>
      </c>
      <c r="P57" s="305">
        <v>577020.92000000004</v>
      </c>
      <c r="Q57" s="25">
        <v>0</v>
      </c>
      <c r="R57" s="30"/>
      <c r="S57" s="30"/>
      <c r="T57" s="31"/>
      <c r="U57" s="32"/>
      <c r="V57" s="464"/>
      <c r="W57" s="419"/>
      <c r="X57" s="464"/>
      <c r="Y57" s="419"/>
      <c r="Z57" s="31"/>
      <c r="AA57" s="36"/>
      <c r="AB57" s="36"/>
      <c r="AC57" s="422"/>
      <c r="AD57" s="422"/>
    </row>
    <row r="58" spans="1:30" s="462" customFormat="1" ht="90.75" customHeight="1">
      <c r="A58" s="22">
        <v>11</v>
      </c>
      <c r="B58" s="69" t="s">
        <v>653</v>
      </c>
      <c r="C58" s="23" t="s">
        <v>654</v>
      </c>
      <c r="D58" s="75" t="s">
        <v>655</v>
      </c>
      <c r="E58" s="26">
        <v>159</v>
      </c>
      <c r="F58" s="304">
        <v>44544</v>
      </c>
      <c r="G58" s="304">
        <v>44554</v>
      </c>
      <c r="H58" s="26">
        <v>60</v>
      </c>
      <c r="I58" s="305">
        <v>207000</v>
      </c>
      <c r="J58" s="26" t="s">
        <v>12</v>
      </c>
      <c r="K58" s="395">
        <f>I58*T4</f>
        <v>3332700.0000000005</v>
      </c>
      <c r="L58" s="72" t="s">
        <v>718</v>
      </c>
      <c r="M58" s="53" t="s">
        <v>656</v>
      </c>
      <c r="N58" s="26" t="s">
        <v>10</v>
      </c>
      <c r="O58" s="26" t="s">
        <v>9</v>
      </c>
      <c r="P58" s="305">
        <v>477296.93</v>
      </c>
      <c r="Q58" s="25">
        <v>0</v>
      </c>
      <c r="R58" s="30"/>
      <c r="S58" s="30"/>
      <c r="T58" s="31"/>
      <c r="U58" s="32"/>
      <c r="V58" s="30"/>
      <c r="W58" s="31"/>
      <c r="X58" s="30"/>
      <c r="Y58" s="31"/>
      <c r="Z58" s="31"/>
      <c r="AA58" s="36"/>
      <c r="AB58" s="36"/>
      <c r="AC58" s="422"/>
      <c r="AD58" s="422"/>
    </row>
    <row r="59" spans="1:30" s="462" customFormat="1" ht="90.75" customHeight="1">
      <c r="A59" s="22">
        <v>12</v>
      </c>
      <c r="B59" s="69" t="s">
        <v>96</v>
      </c>
      <c r="C59" s="23" t="s">
        <v>1</v>
      </c>
      <c r="D59" s="76" t="s">
        <v>687</v>
      </c>
      <c r="E59" s="26">
        <v>15</v>
      </c>
      <c r="F59" s="304">
        <v>44602</v>
      </c>
      <c r="G59" s="304">
        <v>44622</v>
      </c>
      <c r="H59" s="26">
        <v>60</v>
      </c>
      <c r="I59" s="305">
        <v>734500</v>
      </c>
      <c r="J59" s="26" t="s">
        <v>8</v>
      </c>
      <c r="K59" s="395">
        <f>I59*T5</f>
        <v>13915029.050000001</v>
      </c>
      <c r="L59" s="72" t="s">
        <v>718</v>
      </c>
      <c r="M59" s="53" t="s">
        <v>688</v>
      </c>
      <c r="N59" s="26" t="s">
        <v>10</v>
      </c>
      <c r="O59" s="26" t="s">
        <v>9</v>
      </c>
      <c r="P59" s="305">
        <v>2371896.48</v>
      </c>
      <c r="Q59" s="25">
        <v>0</v>
      </c>
      <c r="R59" s="30"/>
      <c r="S59" s="30"/>
      <c r="T59" s="31"/>
      <c r="U59" s="32"/>
      <c r="V59" s="33"/>
      <c r="W59" s="34"/>
      <c r="X59" s="35"/>
      <c r="Y59" s="31"/>
      <c r="Z59" s="31"/>
      <c r="AA59" s="36"/>
      <c r="AB59" s="36"/>
      <c r="AC59" s="422"/>
      <c r="AD59" s="422"/>
    </row>
    <row r="60" spans="1:30" s="462" customFormat="1" ht="90.75" customHeight="1">
      <c r="A60" s="22">
        <v>13</v>
      </c>
      <c r="B60" s="69" t="s">
        <v>163</v>
      </c>
      <c r="C60" s="23" t="s">
        <v>99</v>
      </c>
      <c r="D60" s="24" t="s">
        <v>689</v>
      </c>
      <c r="E60" s="26">
        <v>16</v>
      </c>
      <c r="F60" s="304">
        <v>44606</v>
      </c>
      <c r="G60" s="304">
        <v>44622</v>
      </c>
      <c r="H60" s="26">
        <v>60</v>
      </c>
      <c r="I60" s="305">
        <v>136000</v>
      </c>
      <c r="J60" s="26" t="s">
        <v>8</v>
      </c>
      <c r="K60" s="395">
        <f>I60*T5</f>
        <v>2576506.4</v>
      </c>
      <c r="L60" s="72" t="s">
        <v>718</v>
      </c>
      <c r="M60" s="53" t="s">
        <v>690</v>
      </c>
      <c r="N60" s="26" t="s">
        <v>10</v>
      </c>
      <c r="O60" s="26" t="s">
        <v>9</v>
      </c>
      <c r="P60" s="305">
        <v>357839.05</v>
      </c>
      <c r="Q60" s="25">
        <v>0</v>
      </c>
      <c r="R60" s="30"/>
      <c r="S60" s="30"/>
      <c r="T60" s="31"/>
      <c r="U60" s="32"/>
      <c r="V60" s="33"/>
      <c r="W60" s="34"/>
      <c r="X60" s="35"/>
      <c r="Y60" s="31"/>
      <c r="Z60" s="31"/>
      <c r="AA60" s="36"/>
      <c r="AB60" s="36"/>
      <c r="AC60" s="422"/>
      <c r="AD60" s="422"/>
    </row>
    <row r="61" spans="1:30" s="462" customFormat="1" ht="90.75" customHeight="1">
      <c r="A61" s="22">
        <v>14</v>
      </c>
      <c r="B61" s="69" t="s">
        <v>719</v>
      </c>
      <c r="C61" s="23" t="s">
        <v>720</v>
      </c>
      <c r="D61" s="24" t="s">
        <v>721</v>
      </c>
      <c r="E61" s="26">
        <v>49</v>
      </c>
      <c r="F61" s="304">
        <v>44685</v>
      </c>
      <c r="G61" s="304">
        <v>44742</v>
      </c>
      <c r="H61" s="26">
        <v>60</v>
      </c>
      <c r="I61" s="305">
        <v>180000</v>
      </c>
      <c r="J61" s="26" t="s">
        <v>7</v>
      </c>
      <c r="K61" s="403">
        <f>I61*T4</f>
        <v>2898000.0000000005</v>
      </c>
      <c r="L61" s="72" t="s">
        <v>718</v>
      </c>
      <c r="M61" s="53" t="s">
        <v>722</v>
      </c>
      <c r="N61" s="26" t="s">
        <v>10</v>
      </c>
      <c r="O61" s="26" t="s">
        <v>9</v>
      </c>
      <c r="P61" s="305">
        <v>457100.11</v>
      </c>
      <c r="Q61" s="25">
        <v>0</v>
      </c>
      <c r="R61" s="30"/>
      <c r="S61" s="30"/>
      <c r="T61" s="31"/>
      <c r="U61" s="32"/>
      <c r="V61" s="33"/>
      <c r="W61" s="34"/>
      <c r="X61" s="35"/>
      <c r="Y61" s="31"/>
      <c r="Z61" s="31"/>
      <c r="AA61" s="36"/>
      <c r="AB61" s="36"/>
      <c r="AC61" s="422"/>
      <c r="AD61" s="422"/>
    </row>
    <row r="62" spans="1:30" s="462" customFormat="1" ht="90.75" customHeight="1">
      <c r="A62" s="22">
        <v>15</v>
      </c>
      <c r="B62" s="69" t="s">
        <v>159</v>
      </c>
      <c r="C62" s="23" t="s">
        <v>99</v>
      </c>
      <c r="D62" s="24" t="s">
        <v>723</v>
      </c>
      <c r="E62" s="26">
        <v>52</v>
      </c>
      <c r="F62" s="304">
        <v>44686</v>
      </c>
      <c r="G62" s="304">
        <v>44700</v>
      </c>
      <c r="H62" s="26">
        <v>60</v>
      </c>
      <c r="I62" s="305">
        <v>252300</v>
      </c>
      <c r="J62" s="26" t="s">
        <v>7</v>
      </c>
      <c r="K62" s="403">
        <f>I62*T4</f>
        <v>4062030.0000000005</v>
      </c>
      <c r="L62" s="72" t="s">
        <v>718</v>
      </c>
      <c r="M62" s="53" t="s">
        <v>724</v>
      </c>
      <c r="N62" s="26" t="s">
        <v>10</v>
      </c>
      <c r="O62" s="26" t="s">
        <v>9</v>
      </c>
      <c r="P62" s="404">
        <v>529495.03</v>
      </c>
      <c r="Q62" s="25">
        <v>0</v>
      </c>
      <c r="R62" s="30"/>
      <c r="S62" s="30"/>
      <c r="T62" s="31"/>
      <c r="U62" s="32"/>
      <c r="V62" s="33"/>
      <c r="W62" s="34"/>
      <c r="X62" s="35"/>
      <c r="Y62" s="31"/>
      <c r="Z62" s="31"/>
      <c r="AA62" s="36"/>
      <c r="AB62" s="36"/>
      <c r="AC62" s="422"/>
      <c r="AD62" s="422"/>
    </row>
    <row r="63" spans="1:30" s="462" customFormat="1" ht="90.75" customHeight="1">
      <c r="A63" s="22">
        <v>16</v>
      </c>
      <c r="B63" s="77" t="s">
        <v>995</v>
      </c>
      <c r="C63" s="23" t="s">
        <v>99</v>
      </c>
      <c r="D63" s="24" t="s">
        <v>725</v>
      </c>
      <c r="E63" s="26">
        <v>449</v>
      </c>
      <c r="F63" s="304">
        <v>44686</v>
      </c>
      <c r="G63" s="304">
        <v>44798</v>
      </c>
      <c r="H63" s="26">
        <v>60</v>
      </c>
      <c r="I63" s="305">
        <v>100000</v>
      </c>
      <c r="J63" s="26" t="s">
        <v>8</v>
      </c>
      <c r="K63" s="403">
        <f>I63*T5</f>
        <v>1894490</v>
      </c>
      <c r="L63" s="72" t="s">
        <v>718</v>
      </c>
      <c r="M63" s="53" t="s">
        <v>726</v>
      </c>
      <c r="N63" s="26" t="s">
        <v>10</v>
      </c>
      <c r="O63" s="26" t="s">
        <v>9</v>
      </c>
      <c r="P63" s="305">
        <v>187977.32</v>
      </c>
      <c r="Q63" s="25">
        <v>0</v>
      </c>
      <c r="R63" s="30"/>
      <c r="S63" s="30"/>
      <c r="T63" s="31"/>
      <c r="U63" s="32"/>
      <c r="V63" s="33"/>
      <c r="W63" s="34"/>
      <c r="X63" s="35"/>
      <c r="Y63" s="31"/>
      <c r="Z63" s="31"/>
      <c r="AA63" s="36"/>
      <c r="AB63" s="36"/>
      <c r="AC63" s="422"/>
      <c r="AD63" s="422"/>
    </row>
    <row r="64" spans="1:30" s="462" customFormat="1" ht="90.75" customHeight="1">
      <c r="A64" s="22">
        <v>17</v>
      </c>
      <c r="B64" s="69" t="s">
        <v>727</v>
      </c>
      <c r="C64" s="23" t="s">
        <v>715</v>
      </c>
      <c r="D64" s="24" t="s">
        <v>728</v>
      </c>
      <c r="E64" s="26">
        <v>451</v>
      </c>
      <c r="F64" s="304">
        <v>44322</v>
      </c>
      <c r="G64" s="304">
        <v>44785</v>
      </c>
      <c r="H64" s="26">
        <v>84</v>
      </c>
      <c r="I64" s="305">
        <v>271800</v>
      </c>
      <c r="J64" s="26" t="s">
        <v>8</v>
      </c>
      <c r="K64" s="403">
        <f>I64*T5</f>
        <v>5149223.82</v>
      </c>
      <c r="L64" s="72" t="s">
        <v>718</v>
      </c>
      <c r="M64" s="53" t="s">
        <v>729</v>
      </c>
      <c r="N64" s="26" t="s">
        <v>10</v>
      </c>
      <c r="O64" s="26" t="s">
        <v>9</v>
      </c>
      <c r="P64" s="305">
        <v>605497.99</v>
      </c>
      <c r="Q64" s="25">
        <v>0</v>
      </c>
      <c r="R64" s="30"/>
      <c r="S64" s="30"/>
      <c r="T64" s="31"/>
      <c r="U64" s="32"/>
      <c r="V64" s="33"/>
      <c r="W64" s="34"/>
      <c r="X64" s="35"/>
      <c r="Y64" s="31"/>
      <c r="Z64" s="31"/>
      <c r="AA64" s="36"/>
      <c r="AB64" s="36"/>
      <c r="AC64" s="422"/>
      <c r="AD64" s="422"/>
    </row>
    <row r="65" spans="1:30" s="462" customFormat="1" ht="90.75" customHeight="1">
      <c r="A65" s="22">
        <v>18</v>
      </c>
      <c r="B65" s="69" t="s">
        <v>730</v>
      </c>
      <c r="C65" s="23" t="s">
        <v>731</v>
      </c>
      <c r="D65" s="24" t="s">
        <v>732</v>
      </c>
      <c r="E65" s="26">
        <v>62</v>
      </c>
      <c r="F65" s="304">
        <v>44719</v>
      </c>
      <c r="G65" s="304">
        <v>44748</v>
      </c>
      <c r="H65" s="26">
        <v>60</v>
      </c>
      <c r="I65" s="305">
        <v>165000</v>
      </c>
      <c r="J65" s="26" t="s">
        <v>8</v>
      </c>
      <c r="K65" s="403">
        <f>I65*T5</f>
        <v>3125908.5</v>
      </c>
      <c r="L65" s="72" t="s">
        <v>718</v>
      </c>
      <c r="M65" s="53" t="s">
        <v>733</v>
      </c>
      <c r="N65" s="29">
        <v>0.11</v>
      </c>
      <c r="O65" s="29">
        <v>0.05</v>
      </c>
      <c r="P65" s="305">
        <v>382063.29</v>
      </c>
      <c r="Q65" s="25">
        <v>0</v>
      </c>
      <c r="R65" s="30"/>
      <c r="S65" s="30"/>
      <c r="T65" s="31"/>
      <c r="U65" s="32"/>
      <c r="V65" s="33"/>
      <c r="W65" s="34"/>
      <c r="X65" s="35"/>
      <c r="Y65" s="31"/>
      <c r="Z65" s="31"/>
      <c r="AA65" s="36"/>
      <c r="AB65" s="36"/>
      <c r="AC65" s="422"/>
      <c r="AD65" s="422"/>
    </row>
    <row r="66" spans="1:30" s="462" customFormat="1" ht="90.75" customHeight="1">
      <c r="A66" s="22">
        <v>19</v>
      </c>
      <c r="B66" s="69" t="s">
        <v>734</v>
      </c>
      <c r="C66" s="23" t="s">
        <v>735</v>
      </c>
      <c r="D66" s="24" t="s">
        <v>736</v>
      </c>
      <c r="E66" s="26">
        <v>63</v>
      </c>
      <c r="F66" s="304">
        <v>44719</v>
      </c>
      <c r="G66" s="304">
        <v>44729</v>
      </c>
      <c r="H66" s="26">
        <v>60</v>
      </c>
      <c r="I66" s="305">
        <v>43800</v>
      </c>
      <c r="J66" s="26" t="s">
        <v>7</v>
      </c>
      <c r="K66" s="403">
        <f>I66*T4</f>
        <v>705180.00000000012</v>
      </c>
      <c r="L66" s="72" t="s">
        <v>718</v>
      </c>
      <c r="M66" s="53" t="s">
        <v>733</v>
      </c>
      <c r="N66" s="29">
        <v>0.11</v>
      </c>
      <c r="O66" s="29">
        <v>0.05</v>
      </c>
      <c r="P66" s="305">
        <v>104420.27</v>
      </c>
      <c r="Q66" s="25">
        <v>0</v>
      </c>
      <c r="R66" s="30"/>
      <c r="S66" s="30"/>
      <c r="T66" s="31"/>
      <c r="U66" s="32"/>
      <c r="V66" s="33"/>
      <c r="W66" s="34"/>
      <c r="X66" s="35"/>
      <c r="Y66" s="31"/>
      <c r="Z66" s="31"/>
      <c r="AA66" s="36"/>
      <c r="AB66" s="36"/>
      <c r="AC66" s="422"/>
      <c r="AD66" s="422"/>
    </row>
    <row r="67" spans="1:30" s="462" customFormat="1" ht="90.75" customHeight="1">
      <c r="A67" s="22">
        <v>20</v>
      </c>
      <c r="B67" s="69" t="s">
        <v>753</v>
      </c>
      <c r="C67" s="23" t="s">
        <v>715</v>
      </c>
      <c r="D67" s="24" t="s">
        <v>754</v>
      </c>
      <c r="E67" s="26">
        <v>513</v>
      </c>
      <c r="F67" s="304">
        <v>44792</v>
      </c>
      <c r="G67" s="304">
        <v>44827</v>
      </c>
      <c r="H67" s="26">
        <v>60</v>
      </c>
      <c r="I67" s="305">
        <v>20000</v>
      </c>
      <c r="J67" s="26" t="s">
        <v>7</v>
      </c>
      <c r="K67" s="403">
        <f>I67*T4</f>
        <v>322000</v>
      </c>
      <c r="L67" s="72" t="s">
        <v>718</v>
      </c>
      <c r="M67" s="53" t="s">
        <v>755</v>
      </c>
      <c r="N67" s="29">
        <v>0.11</v>
      </c>
      <c r="O67" s="29">
        <v>0.05</v>
      </c>
      <c r="P67" s="305">
        <v>37254.93</v>
      </c>
      <c r="Q67" s="25">
        <v>0</v>
      </c>
      <c r="R67" s="30"/>
      <c r="S67" s="30"/>
      <c r="T67" s="31"/>
      <c r="U67" s="32"/>
      <c r="V67" s="33"/>
      <c r="W67" s="34"/>
      <c r="X67" s="35"/>
      <c r="Y67" s="31"/>
      <c r="Z67" s="31"/>
      <c r="AA67" s="36"/>
      <c r="AB67" s="36"/>
      <c r="AC67" s="422"/>
      <c r="AD67" s="422"/>
    </row>
    <row r="68" spans="1:30" s="462" customFormat="1" ht="90.75" customHeight="1">
      <c r="A68" s="22">
        <v>21</v>
      </c>
      <c r="B68" s="69" t="s">
        <v>268</v>
      </c>
      <c r="C68" s="23" t="s">
        <v>715</v>
      </c>
      <c r="D68" s="24" t="s">
        <v>769</v>
      </c>
      <c r="E68" s="26">
        <v>549</v>
      </c>
      <c r="F68" s="304">
        <v>44921</v>
      </c>
      <c r="G68" s="304">
        <v>45026</v>
      </c>
      <c r="H68" s="26">
        <v>84</v>
      </c>
      <c r="I68" s="305">
        <v>178416</v>
      </c>
      <c r="J68" s="26" t="s">
        <v>7</v>
      </c>
      <c r="K68" s="403">
        <f>I68*T4</f>
        <v>2872497.6</v>
      </c>
      <c r="L68" s="72" t="s">
        <v>718</v>
      </c>
      <c r="M68" s="53" t="s">
        <v>770</v>
      </c>
      <c r="N68" s="29">
        <v>0.11</v>
      </c>
      <c r="O68" s="29">
        <v>0.05</v>
      </c>
      <c r="P68" s="305">
        <v>282910.46999999997</v>
      </c>
      <c r="Q68" s="25">
        <v>0</v>
      </c>
      <c r="R68" s="30"/>
      <c r="S68" s="30"/>
      <c r="T68" s="31"/>
      <c r="U68" s="32"/>
      <c r="V68" s="33"/>
      <c r="W68" s="34"/>
      <c r="X68" s="35"/>
      <c r="Y68" s="31"/>
      <c r="Z68" s="31"/>
      <c r="AA68" s="36"/>
      <c r="AB68" s="36"/>
      <c r="AC68" s="422"/>
      <c r="AD68" s="422"/>
    </row>
    <row r="69" spans="1:30" s="462" customFormat="1" ht="90.75" customHeight="1">
      <c r="A69" s="22">
        <v>22</v>
      </c>
      <c r="B69" s="69" t="s">
        <v>800</v>
      </c>
      <c r="C69" s="23" t="s">
        <v>801</v>
      </c>
      <c r="D69" s="24" t="s">
        <v>802</v>
      </c>
      <c r="E69" s="26">
        <v>17</v>
      </c>
      <c r="F69" s="304">
        <v>44985</v>
      </c>
      <c r="G69" s="304">
        <v>45006</v>
      </c>
      <c r="H69" s="26">
        <v>60</v>
      </c>
      <c r="I69" s="305">
        <v>412400</v>
      </c>
      <c r="J69" s="26" t="s">
        <v>8</v>
      </c>
      <c r="K69" s="403">
        <f>I69*T5</f>
        <v>7812876.7599999998</v>
      </c>
      <c r="L69" s="72" t="s">
        <v>718</v>
      </c>
      <c r="M69" s="53" t="s">
        <v>803</v>
      </c>
      <c r="N69" s="29">
        <v>0.11</v>
      </c>
      <c r="O69" s="29">
        <v>0.05</v>
      </c>
      <c r="P69" s="305">
        <v>1010767.98</v>
      </c>
      <c r="Q69" s="25">
        <v>0</v>
      </c>
      <c r="R69" s="30"/>
      <c r="S69" s="30"/>
      <c r="T69" s="31"/>
      <c r="U69" s="32"/>
      <c r="V69" s="33"/>
      <c r="W69" s="34"/>
      <c r="X69" s="35"/>
      <c r="Y69" s="31"/>
      <c r="Z69" s="31"/>
      <c r="AA69" s="36"/>
      <c r="AB69" s="36"/>
      <c r="AC69" s="422"/>
      <c r="AD69" s="422"/>
    </row>
    <row r="70" spans="1:30" s="462" customFormat="1" ht="90.75" customHeight="1">
      <c r="A70" s="22">
        <v>23</v>
      </c>
      <c r="B70" s="69" t="s">
        <v>172</v>
      </c>
      <c r="C70" s="23" t="s">
        <v>801</v>
      </c>
      <c r="D70" s="24" t="s">
        <v>835</v>
      </c>
      <c r="E70" s="26">
        <v>41</v>
      </c>
      <c r="F70" s="304">
        <v>45043</v>
      </c>
      <c r="G70" s="304">
        <v>45064</v>
      </c>
      <c r="H70" s="26">
        <v>60</v>
      </c>
      <c r="I70" s="305">
        <v>190000</v>
      </c>
      <c r="J70" s="26" t="s">
        <v>8</v>
      </c>
      <c r="K70" s="403">
        <f>I70*T5</f>
        <v>3599531</v>
      </c>
      <c r="L70" s="72" t="s">
        <v>718</v>
      </c>
      <c r="M70" s="53" t="s">
        <v>836</v>
      </c>
      <c r="N70" s="29">
        <v>0.11</v>
      </c>
      <c r="O70" s="29">
        <v>0.05</v>
      </c>
      <c r="P70" s="305">
        <v>395475</v>
      </c>
      <c r="Q70" s="25">
        <v>0</v>
      </c>
      <c r="R70" s="30"/>
      <c r="S70" s="30"/>
      <c r="T70" s="31"/>
      <c r="U70" s="32"/>
      <c r="V70" s="33"/>
      <c r="W70" s="34"/>
      <c r="X70" s="35"/>
      <c r="Y70" s="31"/>
      <c r="Z70" s="31"/>
      <c r="AA70" s="36"/>
      <c r="AB70" s="36"/>
      <c r="AC70" s="422"/>
      <c r="AD70" s="422"/>
    </row>
    <row r="71" spans="1:30" s="462" customFormat="1" ht="90.75" customHeight="1">
      <c r="A71" s="22">
        <v>24</v>
      </c>
      <c r="B71" s="69" t="s">
        <v>837</v>
      </c>
      <c r="C71" s="23" t="s">
        <v>838</v>
      </c>
      <c r="D71" s="24" t="s">
        <v>839</v>
      </c>
      <c r="E71" s="26">
        <v>42</v>
      </c>
      <c r="F71" s="304">
        <v>45043</v>
      </c>
      <c r="G71" s="304">
        <v>45069</v>
      </c>
      <c r="H71" s="26">
        <v>60</v>
      </c>
      <c r="I71" s="305">
        <v>163280</v>
      </c>
      <c r="J71" s="26" t="s">
        <v>8</v>
      </c>
      <c r="K71" s="403">
        <f>I71*T5</f>
        <v>3093323.2719999999</v>
      </c>
      <c r="L71" s="72" t="s">
        <v>718</v>
      </c>
      <c r="M71" s="53" t="s">
        <v>836</v>
      </c>
      <c r="N71" s="29">
        <v>0.1</v>
      </c>
      <c r="O71" s="29">
        <v>0.04</v>
      </c>
      <c r="P71" s="305">
        <v>275959.65999999997</v>
      </c>
      <c r="Q71" s="25">
        <v>0</v>
      </c>
      <c r="R71" s="30"/>
      <c r="S71" s="30"/>
      <c r="T71" s="31"/>
      <c r="U71" s="32"/>
      <c r="V71" s="33"/>
      <c r="W71" s="34"/>
      <c r="X71" s="35"/>
      <c r="Y71" s="31"/>
      <c r="Z71" s="31"/>
      <c r="AA71" s="36"/>
      <c r="AB71" s="36"/>
      <c r="AC71" s="422"/>
      <c r="AD71" s="422"/>
    </row>
    <row r="72" spans="1:30" s="441" customFormat="1" ht="90.75" customHeight="1">
      <c r="A72" s="22">
        <v>25</v>
      </c>
      <c r="B72" s="69" t="s">
        <v>583</v>
      </c>
      <c r="C72" s="23" t="s">
        <v>715</v>
      </c>
      <c r="D72" s="24" t="s">
        <v>840</v>
      </c>
      <c r="E72" s="26">
        <v>43</v>
      </c>
      <c r="F72" s="304">
        <v>45050</v>
      </c>
      <c r="G72" s="304">
        <v>45106</v>
      </c>
      <c r="H72" s="26">
        <v>84</v>
      </c>
      <c r="I72" s="305">
        <v>204930</v>
      </c>
      <c r="J72" s="26" t="s">
        <v>8</v>
      </c>
      <c r="K72" s="403">
        <f>I72*T5</f>
        <v>3882378.3570000003</v>
      </c>
      <c r="L72" s="72" t="s">
        <v>718</v>
      </c>
      <c r="M72" s="53" t="s">
        <v>841</v>
      </c>
      <c r="N72" s="56">
        <v>0.1</v>
      </c>
      <c r="O72" s="29">
        <v>0.04</v>
      </c>
      <c r="P72" s="305">
        <v>446078.87</v>
      </c>
      <c r="Q72" s="25">
        <v>0</v>
      </c>
      <c r="R72" s="30"/>
      <c r="S72" s="30"/>
      <c r="T72" s="31"/>
      <c r="U72" s="32"/>
      <c r="V72" s="33"/>
      <c r="W72" s="34"/>
      <c r="X72" s="35"/>
      <c r="Y72" s="31"/>
      <c r="Z72" s="31"/>
      <c r="AA72" s="36"/>
      <c r="AB72" s="36"/>
      <c r="AC72" s="422"/>
      <c r="AD72" s="422"/>
    </row>
    <row r="73" spans="1:30" s="462" customFormat="1" ht="90.75" customHeight="1">
      <c r="A73" s="22">
        <v>26</v>
      </c>
      <c r="B73" s="69" t="s">
        <v>842</v>
      </c>
      <c r="C73" s="23" t="s">
        <v>715</v>
      </c>
      <c r="D73" s="24" t="s">
        <v>843</v>
      </c>
      <c r="E73" s="26">
        <v>600</v>
      </c>
      <c r="F73" s="304">
        <v>43956</v>
      </c>
      <c r="G73" s="304">
        <v>45078</v>
      </c>
      <c r="H73" s="26">
        <v>36</v>
      </c>
      <c r="I73" s="305">
        <v>16400</v>
      </c>
      <c r="J73" s="26" t="s">
        <v>706</v>
      </c>
      <c r="K73" s="403">
        <f>I73*T4</f>
        <v>264040</v>
      </c>
      <c r="L73" s="72" t="s">
        <v>718</v>
      </c>
      <c r="M73" s="53" t="s">
        <v>844</v>
      </c>
      <c r="N73" s="56">
        <v>0.11</v>
      </c>
      <c r="O73" s="29">
        <v>0.05</v>
      </c>
      <c r="P73" s="305">
        <v>22496.400000000001</v>
      </c>
      <c r="Q73" s="25">
        <v>0</v>
      </c>
      <c r="R73" s="30"/>
      <c r="S73" s="30"/>
      <c r="T73" s="31"/>
      <c r="U73" s="32"/>
      <c r="V73" s="33"/>
      <c r="W73" s="34"/>
      <c r="X73" s="35"/>
      <c r="Y73" s="45"/>
      <c r="Z73" s="45"/>
      <c r="AA73" s="50"/>
      <c r="AB73" s="50"/>
      <c r="AC73" s="419"/>
      <c r="AD73" s="419"/>
    </row>
    <row r="74" spans="1:30" s="462" customFormat="1" ht="90.75" customHeight="1">
      <c r="A74" s="37">
        <v>27</v>
      </c>
      <c r="B74" s="37" t="s">
        <v>845</v>
      </c>
      <c r="C74" s="38" t="s">
        <v>743</v>
      </c>
      <c r="D74" s="39" t="s">
        <v>846</v>
      </c>
      <c r="E74" s="40">
        <v>46</v>
      </c>
      <c r="F74" s="41">
        <v>45057</v>
      </c>
      <c r="G74" s="41" t="s">
        <v>718</v>
      </c>
      <c r="H74" s="40">
        <v>39</v>
      </c>
      <c r="I74" s="391">
        <v>97000</v>
      </c>
      <c r="J74" s="40" t="s">
        <v>706</v>
      </c>
      <c r="K74" s="345">
        <f>I74*T4</f>
        <v>1561700.0000000002</v>
      </c>
      <c r="L74" s="73" t="s">
        <v>939</v>
      </c>
      <c r="M74" s="74" t="s">
        <v>847</v>
      </c>
      <c r="N74" s="78">
        <v>0.11</v>
      </c>
      <c r="O74" s="79">
        <v>0.05</v>
      </c>
      <c r="P74" s="391">
        <v>0</v>
      </c>
      <c r="Q74" s="42">
        <v>0</v>
      </c>
      <c r="R74" s="30"/>
      <c r="S74" s="30"/>
      <c r="T74" s="31"/>
      <c r="U74" s="32"/>
      <c r="V74" s="33"/>
      <c r="W74" s="34"/>
      <c r="X74" s="35"/>
      <c r="Y74" s="31"/>
      <c r="Z74" s="31"/>
      <c r="AA74" s="36"/>
      <c r="AB74" s="36"/>
      <c r="AC74" s="422"/>
      <c r="AD74" s="422"/>
    </row>
    <row r="75" spans="1:30" s="462" customFormat="1" ht="90.75" customHeight="1">
      <c r="A75" s="80">
        <v>28</v>
      </c>
      <c r="B75" s="80" t="s">
        <v>187</v>
      </c>
      <c r="C75" s="81" t="s">
        <v>866</v>
      </c>
      <c r="D75" s="82" t="s">
        <v>889</v>
      </c>
      <c r="E75" s="83">
        <v>71</v>
      </c>
      <c r="F75" s="84">
        <v>45126</v>
      </c>
      <c r="G75" s="84">
        <v>45223</v>
      </c>
      <c r="H75" s="83">
        <v>60</v>
      </c>
      <c r="I75" s="405">
        <v>46000</v>
      </c>
      <c r="J75" s="83" t="s">
        <v>706</v>
      </c>
      <c r="K75" s="406">
        <f>I75*T4</f>
        <v>740600.00000000012</v>
      </c>
      <c r="L75" s="85">
        <v>45510</v>
      </c>
      <c r="M75" s="86" t="s">
        <v>867</v>
      </c>
      <c r="N75" s="87">
        <v>0.11</v>
      </c>
      <c r="O75" s="88">
        <v>0.05</v>
      </c>
      <c r="P75" s="391">
        <v>31681.27</v>
      </c>
      <c r="Q75" s="42">
        <v>0</v>
      </c>
      <c r="R75" s="30"/>
      <c r="S75" s="30"/>
      <c r="T75" s="31"/>
      <c r="U75" s="32"/>
      <c r="V75" s="33"/>
      <c r="W75" s="34"/>
      <c r="X75" s="35"/>
      <c r="Y75" s="31"/>
      <c r="Z75" s="31"/>
      <c r="AA75" s="36"/>
      <c r="AB75" s="36"/>
      <c r="AC75" s="422"/>
      <c r="AD75" s="422"/>
    </row>
    <row r="76" spans="1:30" s="462" customFormat="1" ht="90.75" customHeight="1">
      <c r="A76" s="22">
        <v>29</v>
      </c>
      <c r="B76" s="69" t="s">
        <v>653</v>
      </c>
      <c r="C76" s="23" t="s">
        <v>890</v>
      </c>
      <c r="D76" s="24" t="s">
        <v>891</v>
      </c>
      <c r="E76" s="26">
        <v>108</v>
      </c>
      <c r="F76" s="304">
        <v>45273</v>
      </c>
      <c r="G76" s="304">
        <v>45300</v>
      </c>
      <c r="H76" s="26">
        <v>60</v>
      </c>
      <c r="I76" s="305">
        <v>126000</v>
      </c>
      <c r="J76" s="26" t="s">
        <v>706</v>
      </c>
      <c r="K76" s="403">
        <f>I76*T4</f>
        <v>2028600.0000000002</v>
      </c>
      <c r="L76" s="72" t="s">
        <v>718</v>
      </c>
      <c r="M76" s="53" t="s">
        <v>892</v>
      </c>
      <c r="N76" s="56">
        <v>0.1</v>
      </c>
      <c r="O76" s="29">
        <v>0.04</v>
      </c>
      <c r="P76" s="305">
        <v>172566.39</v>
      </c>
      <c r="Q76" s="25">
        <v>0</v>
      </c>
      <c r="R76" s="30"/>
      <c r="S76" s="30"/>
      <c r="T76" s="31"/>
      <c r="U76" s="32"/>
      <c r="V76" s="33"/>
      <c r="W76" s="34"/>
      <c r="X76" s="35"/>
      <c r="Y76" s="31"/>
      <c r="Z76" s="31"/>
      <c r="AA76" s="36"/>
      <c r="AB76" s="36"/>
      <c r="AC76" s="422"/>
      <c r="AD76" s="422"/>
    </row>
    <row r="77" spans="1:30" s="441" customFormat="1" ht="90.75" customHeight="1">
      <c r="A77" s="22">
        <v>30</v>
      </c>
      <c r="B77" s="69" t="s">
        <v>237</v>
      </c>
      <c r="C77" s="23" t="s">
        <v>238</v>
      </c>
      <c r="D77" s="24" t="s">
        <v>940</v>
      </c>
      <c r="E77" s="26">
        <v>10</v>
      </c>
      <c r="F77" s="304">
        <v>45342</v>
      </c>
      <c r="G77" s="304">
        <v>45408</v>
      </c>
      <c r="H77" s="26">
        <v>84</v>
      </c>
      <c r="I77" s="305">
        <v>950000</v>
      </c>
      <c r="J77" s="26" t="s">
        <v>706</v>
      </c>
      <c r="K77" s="403">
        <f>I77*T4</f>
        <v>15295000.000000002</v>
      </c>
      <c r="L77" s="72" t="s">
        <v>718</v>
      </c>
      <c r="M77" s="53" t="s">
        <v>941</v>
      </c>
      <c r="N77" s="56">
        <v>0.1</v>
      </c>
      <c r="O77" s="29">
        <v>0.04</v>
      </c>
      <c r="P77" s="305">
        <v>307309.08</v>
      </c>
      <c r="Q77" s="25">
        <v>0</v>
      </c>
      <c r="R77" s="30"/>
      <c r="S77" s="30"/>
      <c r="T77" s="31"/>
      <c r="U77" s="32"/>
      <c r="V77" s="33"/>
      <c r="W77" s="34"/>
      <c r="X77" s="35"/>
      <c r="Y77" s="31"/>
      <c r="Z77" s="31"/>
      <c r="AA77" s="36"/>
      <c r="AB77" s="36"/>
      <c r="AC77" s="422"/>
      <c r="AD77" s="422"/>
    </row>
    <row r="78" spans="1:30" s="441" customFormat="1" ht="90.75" customHeight="1">
      <c r="A78" s="22">
        <v>31</v>
      </c>
      <c r="B78" s="69" t="s">
        <v>159</v>
      </c>
      <c r="C78" s="23" t="s">
        <v>942</v>
      </c>
      <c r="D78" s="24" t="s">
        <v>943</v>
      </c>
      <c r="E78" s="26">
        <v>21</v>
      </c>
      <c r="F78" s="304">
        <v>45377</v>
      </c>
      <c r="G78" s="304">
        <v>45386</v>
      </c>
      <c r="H78" s="26">
        <v>60</v>
      </c>
      <c r="I78" s="305">
        <v>450000</v>
      </c>
      <c r="J78" s="26" t="s">
        <v>706</v>
      </c>
      <c r="K78" s="403">
        <f>I78*T4</f>
        <v>7245000.0000000009</v>
      </c>
      <c r="L78" s="72" t="s">
        <v>718</v>
      </c>
      <c r="M78" s="53" t="s">
        <v>944</v>
      </c>
      <c r="N78" s="56">
        <v>0.1</v>
      </c>
      <c r="O78" s="29">
        <v>0.04</v>
      </c>
      <c r="P78" s="305">
        <v>653136.28</v>
      </c>
      <c r="Q78" s="25">
        <v>0</v>
      </c>
      <c r="R78" s="30"/>
      <c r="S78" s="30"/>
      <c r="T78" s="31"/>
      <c r="U78" s="32"/>
      <c r="V78" s="33"/>
      <c r="W78" s="34"/>
      <c r="X78" s="35"/>
      <c r="Y78" s="45"/>
      <c r="Z78" s="45"/>
      <c r="AA78" s="50"/>
      <c r="AB78" s="50"/>
      <c r="AC78" s="419"/>
      <c r="AD78" s="419"/>
    </row>
    <row r="79" spans="1:30" s="462" customFormat="1" ht="141" customHeight="1">
      <c r="A79" s="37">
        <v>32</v>
      </c>
      <c r="B79" s="37" t="s">
        <v>945</v>
      </c>
      <c r="C79" s="38" t="s">
        <v>946</v>
      </c>
      <c r="D79" s="39" t="s">
        <v>947</v>
      </c>
      <c r="E79" s="40">
        <v>658</v>
      </c>
      <c r="F79" s="41">
        <v>45357</v>
      </c>
      <c r="G79" s="41" t="s">
        <v>718</v>
      </c>
      <c r="H79" s="40">
        <v>60</v>
      </c>
      <c r="I79" s="391">
        <v>100000</v>
      </c>
      <c r="J79" s="40" t="s">
        <v>706</v>
      </c>
      <c r="K79" s="345">
        <f>I79*T4</f>
        <v>1610000.0000000002</v>
      </c>
      <c r="L79" s="85">
        <v>45748</v>
      </c>
      <c r="M79" s="74" t="s">
        <v>948</v>
      </c>
      <c r="N79" s="78">
        <v>0.11</v>
      </c>
      <c r="O79" s="79">
        <v>0.05</v>
      </c>
      <c r="P79" s="391">
        <v>0</v>
      </c>
      <c r="Q79" s="42">
        <v>0</v>
      </c>
      <c r="R79" s="30"/>
      <c r="S79" s="30"/>
      <c r="T79" s="31"/>
      <c r="U79" s="32"/>
      <c r="V79" s="33"/>
      <c r="W79" s="34"/>
      <c r="X79" s="35"/>
      <c r="Y79" s="45"/>
      <c r="Z79" s="45"/>
      <c r="AA79" s="50"/>
      <c r="AB79" s="50"/>
      <c r="AC79" s="419"/>
      <c r="AD79" s="419"/>
    </row>
    <row r="80" spans="1:30" s="462" customFormat="1" ht="84" customHeight="1">
      <c r="A80" s="89">
        <v>33</v>
      </c>
      <c r="B80" s="11" t="s">
        <v>961</v>
      </c>
      <c r="C80" s="90" t="s">
        <v>1061</v>
      </c>
      <c r="D80" s="91" t="s">
        <v>962</v>
      </c>
      <c r="E80" s="326">
        <v>663</v>
      </c>
      <c r="F80" s="313">
        <v>45390</v>
      </c>
      <c r="G80" s="313">
        <v>45602</v>
      </c>
      <c r="H80" s="326">
        <v>48</v>
      </c>
      <c r="I80" s="404">
        <v>10607</v>
      </c>
      <c r="J80" s="326" t="s">
        <v>706</v>
      </c>
      <c r="K80" s="407">
        <f>I80*T4</f>
        <v>170772.7</v>
      </c>
      <c r="L80" s="92" t="s">
        <v>718</v>
      </c>
      <c r="M80" s="93" t="s">
        <v>963</v>
      </c>
      <c r="N80" s="94">
        <v>0.11</v>
      </c>
      <c r="O80" s="95">
        <v>0.05</v>
      </c>
      <c r="P80" s="404">
        <v>10600.38</v>
      </c>
      <c r="Q80" s="96">
        <v>0</v>
      </c>
      <c r="R80" s="30"/>
      <c r="S80" s="30"/>
      <c r="T80" s="31"/>
      <c r="U80" s="32"/>
      <c r="V80" s="33"/>
      <c r="W80" s="34"/>
      <c r="X80" s="35"/>
      <c r="Y80" s="31"/>
      <c r="Z80" s="31"/>
      <c r="AA80" s="36"/>
      <c r="AB80" s="36"/>
      <c r="AC80" s="422"/>
      <c r="AD80" s="422"/>
    </row>
    <row r="81" spans="1:30" s="462" customFormat="1" ht="101.45" customHeight="1">
      <c r="A81" s="22">
        <v>34</v>
      </c>
      <c r="B81" s="69" t="s">
        <v>964</v>
      </c>
      <c r="C81" s="23" t="s">
        <v>3</v>
      </c>
      <c r="D81" s="24" t="s">
        <v>965</v>
      </c>
      <c r="E81" s="26">
        <v>2</v>
      </c>
      <c r="F81" s="304">
        <v>45408</v>
      </c>
      <c r="G81" s="304">
        <v>45428</v>
      </c>
      <c r="H81" s="26">
        <v>60</v>
      </c>
      <c r="I81" s="305">
        <v>60000</v>
      </c>
      <c r="J81" s="26" t="s">
        <v>8</v>
      </c>
      <c r="K81" s="403">
        <f>I81*T5</f>
        <v>1136694</v>
      </c>
      <c r="L81" s="72" t="s">
        <v>718</v>
      </c>
      <c r="M81" s="53" t="s">
        <v>966</v>
      </c>
      <c r="N81" s="56">
        <v>0.11</v>
      </c>
      <c r="O81" s="29">
        <v>0.05</v>
      </c>
      <c r="P81" s="305">
        <v>92810.93</v>
      </c>
      <c r="Q81" s="25">
        <v>0</v>
      </c>
      <c r="R81" s="30"/>
      <c r="S81" s="30"/>
      <c r="T81" s="31"/>
      <c r="U81" s="32"/>
      <c r="V81" s="33"/>
      <c r="W81" s="34"/>
      <c r="X81" s="35"/>
      <c r="Y81" s="31"/>
      <c r="Z81" s="31"/>
      <c r="AA81" s="36"/>
      <c r="AB81" s="36"/>
      <c r="AC81" s="422"/>
      <c r="AD81" s="422"/>
    </row>
    <row r="82" spans="1:30" s="378" customFormat="1" ht="78" customHeight="1">
      <c r="A82" s="22">
        <v>35</v>
      </c>
      <c r="B82" s="69" t="s">
        <v>163</v>
      </c>
      <c r="C82" s="23" t="s">
        <v>967</v>
      </c>
      <c r="D82" s="24" t="s">
        <v>968</v>
      </c>
      <c r="E82" s="26">
        <v>32</v>
      </c>
      <c r="F82" s="304">
        <v>45408</v>
      </c>
      <c r="G82" s="304">
        <v>45408</v>
      </c>
      <c r="H82" s="26">
        <v>60</v>
      </c>
      <c r="I82" s="305">
        <v>550000</v>
      </c>
      <c r="J82" s="26" t="s">
        <v>706</v>
      </c>
      <c r="K82" s="403">
        <f>I82*T4</f>
        <v>8855000</v>
      </c>
      <c r="L82" s="72" t="s">
        <v>718</v>
      </c>
      <c r="M82" s="53" t="s">
        <v>969</v>
      </c>
      <c r="N82" s="56">
        <v>0.1</v>
      </c>
      <c r="O82" s="29">
        <v>0.04</v>
      </c>
      <c r="P82" s="305">
        <v>664829.07999999996</v>
      </c>
      <c r="Q82" s="25">
        <v>0</v>
      </c>
      <c r="R82" s="30"/>
      <c r="S82" s="30"/>
      <c r="T82" s="31"/>
      <c r="U82" s="32"/>
      <c r="V82" s="33"/>
      <c r="W82" s="34"/>
      <c r="X82" s="35"/>
      <c r="Y82" s="31"/>
      <c r="Z82" s="31"/>
      <c r="AA82" s="36"/>
      <c r="AB82" s="36"/>
      <c r="AC82" s="422"/>
      <c r="AD82" s="422"/>
    </row>
    <row r="83" spans="1:30" s="378" customFormat="1" ht="63.75">
      <c r="A83" s="22">
        <v>36</v>
      </c>
      <c r="B83" s="69" t="s">
        <v>734</v>
      </c>
      <c r="C83" s="23" t="s">
        <v>970</v>
      </c>
      <c r="D83" s="24" t="s">
        <v>971</v>
      </c>
      <c r="E83" s="26">
        <v>33</v>
      </c>
      <c r="F83" s="304">
        <v>45411</v>
      </c>
      <c r="G83" s="304">
        <v>45411</v>
      </c>
      <c r="H83" s="26">
        <v>60</v>
      </c>
      <c r="I83" s="305">
        <v>74000</v>
      </c>
      <c r="J83" s="26" t="s">
        <v>706</v>
      </c>
      <c r="K83" s="403">
        <f>I83*T4</f>
        <v>1191400</v>
      </c>
      <c r="L83" s="72" t="s">
        <v>718</v>
      </c>
      <c r="M83" s="53" t="s">
        <v>972</v>
      </c>
      <c r="N83" s="56">
        <v>0.11</v>
      </c>
      <c r="O83" s="29">
        <v>0.05</v>
      </c>
      <c r="P83" s="305">
        <v>88341.98</v>
      </c>
      <c r="Q83" s="25">
        <v>0</v>
      </c>
      <c r="R83" s="432"/>
      <c r="S83" s="432"/>
      <c r="T83" s="408"/>
      <c r="U83" s="32"/>
      <c r="V83" s="33"/>
      <c r="W83" s="34"/>
      <c r="X83" s="35"/>
      <c r="Y83" s="31"/>
      <c r="Z83" s="31"/>
      <c r="AA83" s="36"/>
      <c r="AB83" s="36"/>
      <c r="AC83" s="422"/>
      <c r="AD83" s="422"/>
    </row>
    <row r="84" spans="1:30" s="441" customFormat="1" ht="197.25" customHeight="1">
      <c r="A84" s="22">
        <v>37</v>
      </c>
      <c r="B84" s="69" t="s">
        <v>1016</v>
      </c>
      <c r="C84" s="23" t="s">
        <v>1062</v>
      </c>
      <c r="D84" s="24" t="s">
        <v>1018</v>
      </c>
      <c r="E84" s="26">
        <v>712</v>
      </c>
      <c r="F84" s="304">
        <v>45618</v>
      </c>
      <c r="G84" s="304">
        <v>45670</v>
      </c>
      <c r="H84" s="26">
        <v>60</v>
      </c>
      <c r="I84" s="305">
        <v>21354</v>
      </c>
      <c r="J84" s="26" t="s">
        <v>12</v>
      </c>
      <c r="K84" s="403">
        <v>343799.4</v>
      </c>
      <c r="L84" s="72" t="s">
        <v>718</v>
      </c>
      <c r="M84" s="53" t="s">
        <v>1019</v>
      </c>
      <c r="N84" s="56">
        <v>0.11</v>
      </c>
      <c r="O84" s="29">
        <v>0.05</v>
      </c>
      <c r="P84" s="305">
        <v>16028.35</v>
      </c>
      <c r="Q84" s="25">
        <v>0</v>
      </c>
      <c r="R84" s="432"/>
      <c r="S84" s="432"/>
      <c r="T84" s="432"/>
      <c r="U84" s="32"/>
      <c r="V84" s="33"/>
      <c r="W84" s="34"/>
      <c r="X84" s="35"/>
      <c r="Y84" s="31"/>
      <c r="Z84" s="31"/>
      <c r="AA84" s="36"/>
      <c r="AB84" s="36"/>
      <c r="AC84" s="422"/>
      <c r="AD84" s="422"/>
    </row>
    <row r="85" spans="1:30" s="441" customFormat="1" ht="15" customHeight="1">
      <c r="A85" s="22">
        <v>38</v>
      </c>
      <c r="B85" s="69" t="s">
        <v>842</v>
      </c>
      <c r="C85" s="23" t="s">
        <v>1017</v>
      </c>
      <c r="D85" s="24" t="s">
        <v>1020</v>
      </c>
      <c r="E85" s="26">
        <v>713</v>
      </c>
      <c r="F85" s="304">
        <v>45621</v>
      </c>
      <c r="G85" s="304">
        <v>45642</v>
      </c>
      <c r="H85" s="26">
        <v>36</v>
      </c>
      <c r="I85" s="305">
        <v>12300</v>
      </c>
      <c r="J85" s="26" t="s">
        <v>12</v>
      </c>
      <c r="K85" s="403">
        <v>198030</v>
      </c>
      <c r="L85" s="72" t="s">
        <v>718</v>
      </c>
      <c r="M85" s="53" t="s">
        <v>1021</v>
      </c>
      <c r="N85" s="56">
        <v>0.12</v>
      </c>
      <c r="O85" s="29">
        <v>0.06</v>
      </c>
      <c r="P85" s="305">
        <v>9481.9500000000007</v>
      </c>
      <c r="Q85" s="25">
        <v>0</v>
      </c>
      <c r="R85" s="432"/>
      <c r="S85" s="432"/>
      <c r="T85" s="432"/>
      <c r="U85" s="32"/>
      <c r="V85" s="5"/>
      <c r="W85" s="5"/>
      <c r="X85" s="5"/>
      <c r="Y85" s="5"/>
      <c r="Z85" s="5"/>
      <c r="AA85" s="5"/>
      <c r="AB85" s="5"/>
      <c r="AC85" s="5"/>
      <c r="AD85" s="5"/>
    </row>
    <row r="86" spans="1:30" s="441" customFormat="1" ht="15" customHeight="1">
      <c r="A86" s="595">
        <f>A85</f>
        <v>38</v>
      </c>
      <c r="B86" s="596" t="s">
        <v>0</v>
      </c>
      <c r="C86" s="65"/>
      <c r="D86" s="66"/>
      <c r="E86" s="65"/>
      <c r="F86" s="65"/>
      <c r="G86" s="483"/>
      <c r="H86" s="483"/>
      <c r="I86" s="67">
        <f>I48+I54+I52+I56+I59+I60+I63+I64+I65+I69+I70+I71+I72+I81</f>
        <v>2853220</v>
      </c>
      <c r="J86" s="483" t="s">
        <v>8</v>
      </c>
      <c r="K86" s="597">
        <f>SUM(K48:K83)</f>
        <v>133427659.87799999</v>
      </c>
      <c r="L86" s="583"/>
      <c r="M86" s="592"/>
      <c r="N86" s="592"/>
      <c r="O86" s="599"/>
      <c r="P86" s="586">
        <f>SUM(P48:P85)</f>
        <v>12545894.979999999</v>
      </c>
      <c r="Q86" s="600">
        <f>SUM(Q48:Q85)</f>
        <v>0</v>
      </c>
      <c r="R86" s="5"/>
      <c r="S86" s="97">
        <f>P49+P74+P55+P75+P48+P79</f>
        <v>283576.40000000002</v>
      </c>
      <c r="T86" s="5" t="s">
        <v>996</v>
      </c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s="441" customFormat="1" ht="15" customHeight="1">
      <c r="A87" s="595"/>
      <c r="B87" s="596"/>
      <c r="C87" s="65"/>
      <c r="D87" s="66"/>
      <c r="E87" s="65"/>
      <c r="F87" s="65"/>
      <c r="G87" s="483"/>
      <c r="H87" s="483"/>
      <c r="I87" s="67">
        <f>I49+I50+I51+I55+I53+I57+I58+I61+I62+I66+I67+I68+I73+I74+I75+I76+I77+I78+I79+I80+I82+I83+I84+I85</f>
        <v>4963697</v>
      </c>
      <c r="J87" s="483" t="s">
        <v>7</v>
      </c>
      <c r="K87" s="598"/>
      <c r="L87" s="585"/>
      <c r="M87" s="594"/>
      <c r="N87" s="594"/>
      <c r="O87" s="599"/>
      <c r="P87" s="587"/>
      <c r="Q87" s="600"/>
      <c r="R87" s="5"/>
      <c r="S87" s="427">
        <f>P86-S86</f>
        <v>12262318.579999998</v>
      </c>
      <c r="T87" s="5" t="s">
        <v>997</v>
      </c>
      <c r="U87" s="5"/>
      <c r="V87" s="419"/>
      <c r="W87" s="419"/>
      <c r="X87" s="419"/>
      <c r="Y87" s="419"/>
      <c r="Z87" s="419"/>
      <c r="AA87" s="419"/>
      <c r="AB87" s="419"/>
      <c r="AC87" s="419"/>
      <c r="AD87" s="419"/>
    </row>
    <row r="88" spans="1:30" s="441" customFormat="1" ht="15" customHeight="1">
      <c r="A88" s="571" t="s">
        <v>44</v>
      </c>
      <c r="B88" s="572"/>
      <c r="C88" s="572"/>
      <c r="D88" s="572"/>
      <c r="E88" s="572"/>
      <c r="F88" s="572"/>
      <c r="G88" s="572"/>
      <c r="H88" s="572"/>
      <c r="I88" s="573"/>
      <c r="J88" s="572"/>
      <c r="K88" s="573"/>
      <c r="L88" s="572"/>
      <c r="M88" s="572"/>
      <c r="N88" s="572"/>
      <c r="O88" s="572"/>
      <c r="P88" s="572"/>
      <c r="Q88" s="572"/>
      <c r="R88" s="419"/>
      <c r="S88" s="419"/>
      <c r="T88" s="419"/>
      <c r="U88" s="419"/>
      <c r="V88" s="419"/>
      <c r="W88" s="419"/>
      <c r="X88" s="419"/>
      <c r="Y88" s="419"/>
      <c r="Z88" s="419"/>
      <c r="AA88" s="419"/>
      <c r="AB88" s="419"/>
      <c r="AC88" s="419"/>
      <c r="AD88" s="419"/>
    </row>
    <row r="89" spans="1:30" s="441" customFormat="1" ht="94.5" customHeight="1">
      <c r="A89" s="89">
        <v>1</v>
      </c>
      <c r="B89" s="98" t="s">
        <v>43</v>
      </c>
      <c r="C89" s="90" t="s">
        <v>42</v>
      </c>
      <c r="D89" s="99" t="s">
        <v>41</v>
      </c>
      <c r="E89" s="314" t="s">
        <v>40</v>
      </c>
      <c r="F89" s="314" t="s">
        <v>27</v>
      </c>
      <c r="G89" s="315" t="s">
        <v>20</v>
      </c>
      <c r="H89" s="326" t="s">
        <v>39</v>
      </c>
      <c r="I89" s="404">
        <v>34500</v>
      </c>
      <c r="J89" s="326" t="s">
        <v>12</v>
      </c>
      <c r="K89" s="404">
        <f>I89*T4</f>
        <v>555450</v>
      </c>
      <c r="L89" s="96" t="s">
        <v>718</v>
      </c>
      <c r="M89" s="90" t="s">
        <v>38</v>
      </c>
      <c r="N89" s="95">
        <v>0.1</v>
      </c>
      <c r="O89" s="95">
        <v>0.04</v>
      </c>
      <c r="P89" s="404">
        <v>95032.45</v>
      </c>
      <c r="Q89" s="102">
        <v>0</v>
      </c>
      <c r="R89" s="419"/>
      <c r="S89" s="465"/>
      <c r="T89" s="419"/>
      <c r="U89" s="419"/>
      <c r="V89" s="419"/>
      <c r="W89" s="419"/>
      <c r="X89" s="419"/>
      <c r="Y89" s="419"/>
      <c r="Z89" s="419"/>
      <c r="AA89" s="419"/>
      <c r="AB89" s="419"/>
      <c r="AC89" s="419"/>
      <c r="AD89" s="419"/>
    </row>
    <row r="90" spans="1:30" s="441" customFormat="1" ht="67.5" customHeight="1">
      <c r="A90" s="37">
        <v>2</v>
      </c>
      <c r="B90" s="43" t="s">
        <v>37</v>
      </c>
      <c r="C90" s="38" t="s">
        <v>1063</v>
      </c>
      <c r="D90" s="409" t="s">
        <v>36</v>
      </c>
      <c r="E90" s="103" t="s">
        <v>35</v>
      </c>
      <c r="F90" s="103" t="s">
        <v>27</v>
      </c>
      <c r="G90" s="410" t="s">
        <v>34</v>
      </c>
      <c r="H90" s="40" t="s">
        <v>33</v>
      </c>
      <c r="I90" s="391">
        <v>75537.5</v>
      </c>
      <c r="J90" s="40" t="s">
        <v>12</v>
      </c>
      <c r="K90" s="391">
        <f>I90*T4</f>
        <v>1216153.75</v>
      </c>
      <c r="L90" s="41">
        <v>45463</v>
      </c>
      <c r="M90" s="38" t="s">
        <v>32</v>
      </c>
      <c r="N90" s="40" t="s">
        <v>10</v>
      </c>
      <c r="O90" s="79">
        <v>0.04</v>
      </c>
      <c r="P90" s="391">
        <v>142567.44</v>
      </c>
      <c r="Q90" s="44">
        <v>0</v>
      </c>
      <c r="R90" s="419"/>
      <c r="S90" s="419"/>
      <c r="T90" s="419"/>
      <c r="U90" s="419"/>
      <c r="V90" s="47"/>
      <c r="W90" s="48"/>
      <c r="X90" s="49"/>
      <c r="Y90" s="45"/>
      <c r="Z90" s="45"/>
      <c r="AA90" s="50"/>
      <c r="AB90" s="50"/>
      <c r="AC90" s="419"/>
      <c r="AD90" s="419"/>
    </row>
    <row r="91" spans="1:30" s="441" customFormat="1" ht="94.5" customHeight="1">
      <c r="A91" s="89">
        <v>3</v>
      </c>
      <c r="B91" s="98" t="s">
        <v>31</v>
      </c>
      <c r="C91" s="90" t="s">
        <v>30</v>
      </c>
      <c r="D91" s="104" t="s">
        <v>29</v>
      </c>
      <c r="E91" s="315" t="s">
        <v>28</v>
      </c>
      <c r="F91" s="315" t="s">
        <v>27</v>
      </c>
      <c r="G91" s="315" t="s">
        <v>20</v>
      </c>
      <c r="H91" s="326" t="s">
        <v>26</v>
      </c>
      <c r="I91" s="318">
        <v>112214</v>
      </c>
      <c r="J91" s="105" t="s">
        <v>8</v>
      </c>
      <c r="K91" s="411">
        <f>I91*T5</f>
        <v>2125883.0085999998</v>
      </c>
      <c r="L91" s="96" t="s">
        <v>718</v>
      </c>
      <c r="M91" s="90" t="s">
        <v>25</v>
      </c>
      <c r="N91" s="326" t="s">
        <v>10</v>
      </c>
      <c r="O91" s="326" t="s">
        <v>9</v>
      </c>
      <c r="P91" s="318">
        <v>528307.52</v>
      </c>
      <c r="Q91" s="107">
        <v>0</v>
      </c>
      <c r="R91" s="108"/>
      <c r="S91" s="108"/>
      <c r="T91" s="45"/>
      <c r="U91" s="46"/>
      <c r="V91" s="47"/>
      <c r="W91" s="48"/>
      <c r="X91" s="49"/>
      <c r="Y91" s="45"/>
      <c r="Z91" s="45"/>
      <c r="AA91" s="50"/>
      <c r="AB91" s="50"/>
      <c r="AC91" s="419"/>
      <c r="AD91" s="419"/>
    </row>
    <row r="92" spans="1:30" s="441" customFormat="1" ht="94.5" customHeight="1">
      <c r="A92" s="37">
        <v>4</v>
      </c>
      <c r="B92" s="43" t="s">
        <v>24</v>
      </c>
      <c r="C92" s="38" t="s">
        <v>23</v>
      </c>
      <c r="D92" s="409" t="s">
        <v>22</v>
      </c>
      <c r="E92" s="103" t="s">
        <v>21</v>
      </c>
      <c r="F92" s="412">
        <v>44351</v>
      </c>
      <c r="G92" s="410" t="s">
        <v>20</v>
      </c>
      <c r="H92" s="40">
        <v>48</v>
      </c>
      <c r="I92" s="391">
        <v>38880</v>
      </c>
      <c r="J92" s="40" t="s">
        <v>12</v>
      </c>
      <c r="K92" s="391">
        <f>I92*T4</f>
        <v>625968</v>
      </c>
      <c r="L92" s="41">
        <v>45219</v>
      </c>
      <c r="M92" s="38" t="s">
        <v>19</v>
      </c>
      <c r="N92" s="79">
        <v>0.11</v>
      </c>
      <c r="O92" s="79">
        <v>0.05</v>
      </c>
      <c r="P92" s="392">
        <v>60610.239999999998</v>
      </c>
      <c r="Q92" s="109">
        <v>0</v>
      </c>
      <c r="R92" s="108"/>
      <c r="S92" s="108"/>
      <c r="T92" s="45"/>
      <c r="U92" s="46"/>
      <c r="V92" s="47"/>
      <c r="W92" s="48"/>
      <c r="X92" s="49"/>
      <c r="Y92" s="45"/>
      <c r="Z92" s="45"/>
      <c r="AA92" s="50"/>
      <c r="AB92" s="50"/>
      <c r="AC92" s="419"/>
      <c r="AD92" s="419"/>
    </row>
    <row r="93" spans="1:30" s="441" customFormat="1" ht="94.5" customHeight="1">
      <c r="A93" s="110">
        <v>5</v>
      </c>
      <c r="B93" s="98" t="s">
        <v>18</v>
      </c>
      <c r="C93" s="93" t="s">
        <v>17</v>
      </c>
      <c r="D93" s="104" t="s">
        <v>16</v>
      </c>
      <c r="E93" s="315" t="s">
        <v>15</v>
      </c>
      <c r="F93" s="317">
        <v>44358</v>
      </c>
      <c r="G93" s="315" t="s">
        <v>14</v>
      </c>
      <c r="H93" s="105" t="s">
        <v>13</v>
      </c>
      <c r="I93" s="318">
        <v>1037700</v>
      </c>
      <c r="J93" s="105" t="s">
        <v>12</v>
      </c>
      <c r="K93" s="318">
        <f>I93*T4</f>
        <v>16706970.000000002</v>
      </c>
      <c r="L93" s="312" t="s">
        <v>718</v>
      </c>
      <c r="M93" s="93" t="s">
        <v>11</v>
      </c>
      <c r="N93" s="105" t="s">
        <v>10</v>
      </c>
      <c r="O93" s="105" t="s">
        <v>9</v>
      </c>
      <c r="P93" s="318">
        <v>2905149.53</v>
      </c>
      <c r="Q93" s="107">
        <v>0</v>
      </c>
      <c r="R93" s="108"/>
      <c r="S93" s="108"/>
      <c r="T93" s="45"/>
      <c r="U93" s="46"/>
      <c r="V93" s="47"/>
      <c r="W93" s="48"/>
      <c r="X93" s="49"/>
      <c r="Y93" s="45"/>
      <c r="Z93" s="45"/>
      <c r="AA93" s="50"/>
      <c r="AB93" s="50"/>
      <c r="AC93" s="419"/>
      <c r="AD93" s="419"/>
    </row>
    <row r="94" spans="1:30" s="441" customFormat="1" ht="94.5" customHeight="1">
      <c r="A94" s="89">
        <v>6</v>
      </c>
      <c r="B94" s="98" t="s">
        <v>583</v>
      </c>
      <c r="C94" s="90" t="s">
        <v>634</v>
      </c>
      <c r="D94" s="112" t="s">
        <v>635</v>
      </c>
      <c r="E94" s="319" t="s">
        <v>636</v>
      </c>
      <c r="F94" s="320">
        <v>44398</v>
      </c>
      <c r="G94" s="320">
        <v>44405</v>
      </c>
      <c r="H94" s="326">
        <v>84</v>
      </c>
      <c r="I94" s="404">
        <v>199449</v>
      </c>
      <c r="J94" s="326" t="s">
        <v>8</v>
      </c>
      <c r="K94" s="404">
        <f>I94*T5</f>
        <v>3778541.3601000002</v>
      </c>
      <c r="L94" s="312" t="s">
        <v>718</v>
      </c>
      <c r="M94" s="90" t="s">
        <v>637</v>
      </c>
      <c r="N94" s="105" t="s">
        <v>10</v>
      </c>
      <c r="O94" s="105" t="s">
        <v>9</v>
      </c>
      <c r="P94" s="404">
        <v>793368.58</v>
      </c>
      <c r="Q94" s="102">
        <v>0</v>
      </c>
      <c r="R94" s="108"/>
      <c r="S94" s="108"/>
      <c r="T94" s="45"/>
      <c r="U94" s="46"/>
      <c r="V94" s="47"/>
      <c r="W94" s="48"/>
      <c r="X94" s="49"/>
      <c r="Y94" s="45"/>
      <c r="Z94" s="45"/>
      <c r="AA94" s="50"/>
      <c r="AB94" s="50"/>
      <c r="AC94" s="419"/>
      <c r="AD94" s="419"/>
    </row>
    <row r="95" spans="1:30" s="441" customFormat="1" ht="94.5" customHeight="1">
      <c r="A95" s="89">
        <v>7</v>
      </c>
      <c r="B95" s="98" t="s">
        <v>31</v>
      </c>
      <c r="C95" s="90" t="s">
        <v>30</v>
      </c>
      <c r="D95" s="112" t="s">
        <v>29</v>
      </c>
      <c r="E95" s="319" t="s">
        <v>638</v>
      </c>
      <c r="F95" s="320">
        <v>44456</v>
      </c>
      <c r="G95" s="320">
        <v>44469</v>
      </c>
      <c r="H95" s="326">
        <v>77</v>
      </c>
      <c r="I95" s="404">
        <v>172484</v>
      </c>
      <c r="J95" s="326" t="s">
        <v>8</v>
      </c>
      <c r="K95" s="411">
        <f>I95*T5</f>
        <v>3267692.1316</v>
      </c>
      <c r="L95" s="51" t="s">
        <v>718</v>
      </c>
      <c r="M95" s="90" t="s">
        <v>639</v>
      </c>
      <c r="N95" s="105" t="s">
        <v>10</v>
      </c>
      <c r="O95" s="105" t="s">
        <v>9</v>
      </c>
      <c r="P95" s="404">
        <v>546616.82999999996</v>
      </c>
      <c r="Q95" s="102">
        <v>0</v>
      </c>
      <c r="R95" s="108"/>
      <c r="S95" s="108"/>
      <c r="T95" s="45"/>
      <c r="U95" s="46"/>
      <c r="V95" s="47"/>
      <c r="W95" s="48"/>
      <c r="X95" s="49"/>
      <c r="Y95" s="45"/>
      <c r="Z95" s="45"/>
      <c r="AA95" s="50"/>
      <c r="AB95" s="50"/>
      <c r="AC95" s="419"/>
      <c r="AD95" s="419"/>
    </row>
    <row r="96" spans="1:30" s="441" customFormat="1" ht="94.5" customHeight="1">
      <c r="A96" s="89">
        <v>8</v>
      </c>
      <c r="B96" s="98" t="s">
        <v>583</v>
      </c>
      <c r="C96" s="90" t="s">
        <v>657</v>
      </c>
      <c r="D96" s="112" t="s">
        <v>635</v>
      </c>
      <c r="E96" s="319" t="s">
        <v>658</v>
      </c>
      <c r="F96" s="320">
        <v>44497</v>
      </c>
      <c r="G96" s="320">
        <v>44522</v>
      </c>
      <c r="H96" s="326">
        <v>84</v>
      </c>
      <c r="I96" s="404">
        <v>209385</v>
      </c>
      <c r="J96" s="326" t="s">
        <v>8</v>
      </c>
      <c r="K96" s="318">
        <f>I96*T5</f>
        <v>3966777.8865</v>
      </c>
      <c r="L96" s="312" t="s">
        <v>718</v>
      </c>
      <c r="M96" s="90" t="s">
        <v>659</v>
      </c>
      <c r="N96" s="105" t="s">
        <v>10</v>
      </c>
      <c r="O96" s="105" t="s">
        <v>9</v>
      </c>
      <c r="P96" s="404">
        <v>713519.01</v>
      </c>
      <c r="Q96" s="102">
        <v>0</v>
      </c>
      <c r="R96" s="108"/>
      <c r="S96" s="108"/>
      <c r="T96" s="45"/>
      <c r="U96" s="46"/>
      <c r="V96" s="47"/>
      <c r="W96" s="48"/>
      <c r="X96" s="49"/>
      <c r="Y96" s="45"/>
      <c r="Z96" s="45"/>
      <c r="AA96" s="108"/>
      <c r="AB96" s="50"/>
      <c r="AC96" s="419"/>
      <c r="AD96" s="419"/>
    </row>
    <row r="97" spans="1:30" s="441" customFormat="1" ht="94.5" customHeight="1">
      <c r="A97" s="37">
        <v>9</v>
      </c>
      <c r="B97" s="43" t="s">
        <v>691</v>
      </c>
      <c r="C97" s="38" t="s">
        <v>1</v>
      </c>
      <c r="D97" s="115" t="s">
        <v>660</v>
      </c>
      <c r="E97" s="116" t="s">
        <v>661</v>
      </c>
      <c r="F97" s="117">
        <v>44504</v>
      </c>
      <c r="G97" s="117">
        <v>44515</v>
      </c>
      <c r="H97" s="40">
        <v>60</v>
      </c>
      <c r="I97" s="391">
        <v>1100250</v>
      </c>
      <c r="J97" s="40" t="s">
        <v>662</v>
      </c>
      <c r="K97" s="392">
        <v>1100250</v>
      </c>
      <c r="L97" s="118">
        <v>45278</v>
      </c>
      <c r="M97" s="38" t="s">
        <v>663</v>
      </c>
      <c r="N97" s="119" t="s">
        <v>10</v>
      </c>
      <c r="O97" s="119" t="s">
        <v>9</v>
      </c>
      <c r="P97" s="391">
        <v>98029.52</v>
      </c>
      <c r="Q97" s="44">
        <v>0</v>
      </c>
      <c r="R97" s="108"/>
      <c r="S97" s="108"/>
      <c r="T97" s="45"/>
      <c r="U97" s="46"/>
      <c r="V97" s="47"/>
      <c r="W97" s="48"/>
      <c r="X97" s="49"/>
      <c r="Y97" s="45"/>
      <c r="Z97" s="45"/>
      <c r="AA97" s="108"/>
      <c r="AB97" s="50"/>
      <c r="AC97" s="419"/>
      <c r="AD97" s="419"/>
    </row>
    <row r="98" spans="1:30" s="441" customFormat="1" ht="94.5" customHeight="1">
      <c r="A98" s="89">
        <v>10</v>
      </c>
      <c r="B98" s="98" t="s">
        <v>664</v>
      </c>
      <c r="C98" s="90" t="s">
        <v>665</v>
      </c>
      <c r="D98" s="112" t="s">
        <v>666</v>
      </c>
      <c r="E98" s="319" t="s">
        <v>667</v>
      </c>
      <c r="F98" s="320">
        <v>44523</v>
      </c>
      <c r="G98" s="320">
        <v>44531</v>
      </c>
      <c r="H98" s="326">
        <v>60</v>
      </c>
      <c r="I98" s="404">
        <v>16500</v>
      </c>
      <c r="J98" s="326" t="s">
        <v>170</v>
      </c>
      <c r="K98" s="318">
        <f>I98*T4</f>
        <v>265650</v>
      </c>
      <c r="L98" s="312" t="s">
        <v>718</v>
      </c>
      <c r="M98" s="90" t="s">
        <v>668</v>
      </c>
      <c r="N98" s="105" t="s">
        <v>10</v>
      </c>
      <c r="O98" s="105" t="s">
        <v>9</v>
      </c>
      <c r="P98" s="404">
        <v>44751.79</v>
      </c>
      <c r="Q98" s="102">
        <v>0</v>
      </c>
      <c r="R98" s="108"/>
      <c r="S98" s="108"/>
      <c r="T98" s="45"/>
      <c r="U98" s="46"/>
      <c r="V98" s="47"/>
      <c r="W98" s="48"/>
      <c r="X98" s="49"/>
      <c r="Y98" s="45"/>
      <c r="Z98" s="45"/>
      <c r="AA98" s="108"/>
      <c r="AB98" s="50"/>
      <c r="AC98" s="419"/>
      <c r="AD98" s="419"/>
    </row>
    <row r="99" spans="1:30" s="441" customFormat="1" ht="94.5" customHeight="1">
      <c r="A99" s="110">
        <v>11</v>
      </c>
      <c r="B99" s="120" t="s">
        <v>692</v>
      </c>
      <c r="C99" s="90" t="s">
        <v>17</v>
      </c>
      <c r="D99" s="112" t="s">
        <v>693</v>
      </c>
      <c r="E99" s="413" t="s">
        <v>694</v>
      </c>
      <c r="F99" s="320">
        <v>44600</v>
      </c>
      <c r="G99" s="320">
        <v>44610</v>
      </c>
      <c r="H99" s="326">
        <v>58</v>
      </c>
      <c r="I99" s="404">
        <v>112869</v>
      </c>
      <c r="J99" s="326" t="s">
        <v>8</v>
      </c>
      <c r="K99" s="411">
        <f>I99*T5</f>
        <v>2138291.9180999999</v>
      </c>
      <c r="L99" s="312" t="s">
        <v>718</v>
      </c>
      <c r="M99" s="90" t="s">
        <v>695</v>
      </c>
      <c r="N99" s="105" t="s">
        <v>10</v>
      </c>
      <c r="O99" s="105" t="s">
        <v>9</v>
      </c>
      <c r="P99" s="318">
        <v>329052.25</v>
      </c>
      <c r="Q99" s="107">
        <v>0</v>
      </c>
      <c r="R99" s="108"/>
      <c r="S99" s="108"/>
      <c r="T99" s="45"/>
      <c r="U99" s="46"/>
      <c r="V99" s="47"/>
      <c r="W99" s="48"/>
      <c r="X99" s="49"/>
      <c r="Y99" s="45"/>
      <c r="Z99" s="45"/>
      <c r="AA99" s="50"/>
      <c r="AB99" s="50"/>
      <c r="AC99" s="419"/>
      <c r="AD99" s="419"/>
    </row>
    <row r="100" spans="1:30" s="441" customFormat="1" ht="94.5" customHeight="1">
      <c r="A100" s="121">
        <v>12</v>
      </c>
      <c r="B100" s="122" t="s">
        <v>848</v>
      </c>
      <c r="C100" s="38" t="s">
        <v>696</v>
      </c>
      <c r="D100" s="115" t="s">
        <v>697</v>
      </c>
      <c r="E100" s="123" t="s">
        <v>698</v>
      </c>
      <c r="F100" s="117">
        <v>44602</v>
      </c>
      <c r="G100" s="117">
        <v>44613</v>
      </c>
      <c r="H100" s="40">
        <v>60</v>
      </c>
      <c r="I100" s="391">
        <v>68798.7</v>
      </c>
      <c r="J100" s="40" t="s">
        <v>8</v>
      </c>
      <c r="K100" s="329">
        <f>I100*T5</f>
        <v>1303384.4916300001</v>
      </c>
      <c r="L100" s="117">
        <v>45335</v>
      </c>
      <c r="M100" s="38" t="s">
        <v>695</v>
      </c>
      <c r="N100" s="119" t="s">
        <v>10</v>
      </c>
      <c r="O100" s="119" t="s">
        <v>9</v>
      </c>
      <c r="P100" s="392">
        <v>113333.19</v>
      </c>
      <c r="Q100" s="109">
        <v>0</v>
      </c>
      <c r="R100" s="108"/>
      <c r="S100" s="108"/>
      <c r="T100" s="45"/>
      <c r="U100" s="46"/>
      <c r="V100" s="47"/>
      <c r="W100" s="48"/>
      <c r="X100" s="49"/>
      <c r="Y100" s="45"/>
      <c r="Z100" s="45"/>
      <c r="AA100" s="50"/>
      <c r="AB100" s="50"/>
      <c r="AC100" s="419"/>
      <c r="AD100" s="419"/>
    </row>
    <row r="101" spans="1:30" s="441" customFormat="1" ht="94.5" customHeight="1">
      <c r="A101" s="110">
        <v>13</v>
      </c>
      <c r="B101" s="124" t="s">
        <v>699</v>
      </c>
      <c r="C101" s="90" t="s">
        <v>696</v>
      </c>
      <c r="D101" s="112" t="s">
        <v>700</v>
      </c>
      <c r="E101" s="413" t="s">
        <v>701</v>
      </c>
      <c r="F101" s="320">
        <v>44616</v>
      </c>
      <c r="G101" s="320">
        <v>44669</v>
      </c>
      <c r="H101" s="326">
        <v>58</v>
      </c>
      <c r="I101" s="404">
        <v>231427</v>
      </c>
      <c r="J101" s="326" t="s">
        <v>8</v>
      </c>
      <c r="K101" s="407">
        <f>I101*T5</f>
        <v>4384361.3722999999</v>
      </c>
      <c r="L101" s="92" t="s">
        <v>718</v>
      </c>
      <c r="M101" s="90" t="s">
        <v>702</v>
      </c>
      <c r="N101" s="105" t="s">
        <v>10</v>
      </c>
      <c r="O101" s="105" t="s">
        <v>9</v>
      </c>
      <c r="P101" s="393">
        <v>569255.53</v>
      </c>
      <c r="Q101" s="107">
        <v>0</v>
      </c>
      <c r="R101" s="108"/>
      <c r="S101" s="108"/>
      <c r="T101" s="45"/>
      <c r="U101" s="46"/>
      <c r="V101" s="47"/>
      <c r="W101" s="48"/>
      <c r="X101" s="49"/>
      <c r="Y101" s="45"/>
      <c r="Z101" s="45"/>
      <c r="AA101" s="50"/>
      <c r="AB101" s="50"/>
      <c r="AC101" s="419"/>
      <c r="AD101" s="419"/>
    </row>
    <row r="102" spans="1:30" s="441" customFormat="1" ht="94.5" customHeight="1">
      <c r="A102" s="110">
        <v>14</v>
      </c>
      <c r="B102" s="124" t="s">
        <v>703</v>
      </c>
      <c r="C102" s="90" t="s">
        <v>23</v>
      </c>
      <c r="D102" s="112" t="s">
        <v>704</v>
      </c>
      <c r="E102" s="319" t="s">
        <v>705</v>
      </c>
      <c r="F102" s="320">
        <v>44636</v>
      </c>
      <c r="G102" s="320">
        <v>44659</v>
      </c>
      <c r="H102" s="326">
        <v>54</v>
      </c>
      <c r="I102" s="404">
        <v>108760</v>
      </c>
      <c r="J102" s="326" t="s">
        <v>706</v>
      </c>
      <c r="K102" s="407">
        <f>I102*T4</f>
        <v>1751036.0000000002</v>
      </c>
      <c r="L102" s="92" t="s">
        <v>718</v>
      </c>
      <c r="M102" s="90" t="s">
        <v>707</v>
      </c>
      <c r="N102" s="105" t="s">
        <v>10</v>
      </c>
      <c r="O102" s="105" t="s">
        <v>9</v>
      </c>
      <c r="P102" s="318">
        <v>207055.08</v>
      </c>
      <c r="Q102" s="107">
        <v>0</v>
      </c>
      <c r="R102" s="108"/>
      <c r="S102" s="108"/>
      <c r="T102" s="45"/>
      <c r="U102" s="46"/>
      <c r="V102" s="47"/>
      <c r="W102" s="48"/>
      <c r="X102" s="49"/>
      <c r="Y102" s="45"/>
      <c r="Z102" s="45"/>
      <c r="AA102" s="50"/>
      <c r="AB102" s="50"/>
      <c r="AC102" s="419"/>
      <c r="AD102" s="419"/>
    </row>
    <row r="103" spans="1:30" s="441" customFormat="1" ht="94.5" customHeight="1">
      <c r="A103" s="110">
        <v>15</v>
      </c>
      <c r="B103" s="89" t="s">
        <v>31</v>
      </c>
      <c r="C103" s="90" t="s">
        <v>30</v>
      </c>
      <c r="D103" s="112" t="s">
        <v>29</v>
      </c>
      <c r="E103" s="319" t="s">
        <v>737</v>
      </c>
      <c r="F103" s="320">
        <v>44655</v>
      </c>
      <c r="G103" s="320">
        <v>44664</v>
      </c>
      <c r="H103" s="326">
        <v>57</v>
      </c>
      <c r="I103" s="404">
        <v>188596</v>
      </c>
      <c r="J103" s="326" t="s">
        <v>8</v>
      </c>
      <c r="K103" s="407">
        <f>I103*T5</f>
        <v>3572932.3604000001</v>
      </c>
      <c r="L103" s="92" t="s">
        <v>718</v>
      </c>
      <c r="M103" s="90" t="s">
        <v>738</v>
      </c>
      <c r="N103" s="105" t="s">
        <v>10</v>
      </c>
      <c r="O103" s="105" t="s">
        <v>9</v>
      </c>
      <c r="P103" s="318">
        <v>571055.71</v>
      </c>
      <c r="Q103" s="107">
        <v>0</v>
      </c>
      <c r="R103" s="108"/>
      <c r="S103" s="108"/>
      <c r="T103" s="45"/>
      <c r="U103" s="46"/>
      <c r="V103" s="47"/>
      <c r="W103" s="48"/>
      <c r="X103" s="49"/>
      <c r="Y103" s="45"/>
      <c r="Z103" s="45"/>
      <c r="AA103" s="50"/>
      <c r="AB103" s="50"/>
      <c r="AC103" s="419"/>
      <c r="AD103" s="419"/>
    </row>
    <row r="104" spans="1:30" s="441" customFormat="1" ht="94.5" customHeight="1">
      <c r="A104" s="110">
        <v>16</v>
      </c>
      <c r="B104" s="89" t="s">
        <v>739</v>
      </c>
      <c r="C104" s="90" t="s">
        <v>23</v>
      </c>
      <c r="D104" s="112" t="s">
        <v>740</v>
      </c>
      <c r="E104" s="319" t="s">
        <v>741</v>
      </c>
      <c r="F104" s="320">
        <v>44656</v>
      </c>
      <c r="G104" s="320">
        <v>44663</v>
      </c>
      <c r="H104" s="326">
        <v>60</v>
      </c>
      <c r="I104" s="404">
        <v>600000</v>
      </c>
      <c r="J104" s="326" t="s">
        <v>8</v>
      </c>
      <c r="K104" s="407">
        <f>I104*T5</f>
        <v>11366940</v>
      </c>
      <c r="L104" s="92" t="s">
        <v>718</v>
      </c>
      <c r="M104" s="486" t="s">
        <v>742</v>
      </c>
      <c r="N104" s="105" t="s">
        <v>10</v>
      </c>
      <c r="O104" s="105" t="s">
        <v>9</v>
      </c>
      <c r="P104" s="318">
        <v>2051552.34</v>
      </c>
      <c r="Q104" s="107">
        <v>0</v>
      </c>
      <c r="R104" s="108"/>
      <c r="S104" s="108"/>
      <c r="T104" s="45"/>
      <c r="U104" s="46"/>
      <c r="V104" s="47"/>
      <c r="W104" s="48"/>
      <c r="X104" s="49"/>
      <c r="Y104" s="45"/>
      <c r="Z104" s="45"/>
      <c r="AA104" s="50"/>
      <c r="AB104" s="50"/>
      <c r="AC104" s="419"/>
      <c r="AD104" s="419"/>
    </row>
    <row r="105" spans="1:30" s="441" customFormat="1" ht="94.5" customHeight="1">
      <c r="A105" s="110">
        <v>17</v>
      </c>
      <c r="B105" s="89" t="s">
        <v>100</v>
      </c>
      <c r="C105" s="90" t="s">
        <v>743</v>
      </c>
      <c r="D105" s="112" t="s">
        <v>700</v>
      </c>
      <c r="E105" s="319" t="s">
        <v>744</v>
      </c>
      <c r="F105" s="320">
        <v>44662</v>
      </c>
      <c r="G105" s="320">
        <v>44671</v>
      </c>
      <c r="H105" s="326">
        <v>56</v>
      </c>
      <c r="I105" s="404">
        <v>574159</v>
      </c>
      <c r="J105" s="326" t="s">
        <v>8</v>
      </c>
      <c r="K105" s="407">
        <f>I105*T5</f>
        <v>10877384.8391</v>
      </c>
      <c r="L105" s="92" t="s">
        <v>718</v>
      </c>
      <c r="M105" s="90" t="s">
        <v>745</v>
      </c>
      <c r="N105" s="105" t="s">
        <v>10</v>
      </c>
      <c r="O105" s="105" t="s">
        <v>9</v>
      </c>
      <c r="P105" s="318">
        <v>1342605.7</v>
      </c>
      <c r="Q105" s="107">
        <v>0</v>
      </c>
      <c r="R105" s="108"/>
      <c r="S105" s="108"/>
      <c r="T105" s="45"/>
      <c r="U105" s="46"/>
      <c r="V105" s="47"/>
      <c r="W105" s="48"/>
      <c r="X105" s="49"/>
      <c r="Y105" s="45"/>
      <c r="Z105" s="45"/>
      <c r="AA105" s="50"/>
      <c r="AB105" s="50"/>
      <c r="AC105" s="419"/>
      <c r="AD105" s="419"/>
    </row>
    <row r="106" spans="1:30" s="441" customFormat="1" ht="112.5" customHeight="1">
      <c r="A106" s="110">
        <v>18</v>
      </c>
      <c r="B106" s="110" t="s">
        <v>756</v>
      </c>
      <c r="C106" s="90" t="s">
        <v>757</v>
      </c>
      <c r="D106" s="112" t="s">
        <v>758</v>
      </c>
      <c r="E106" s="319" t="s">
        <v>759</v>
      </c>
      <c r="F106" s="320">
        <v>44756</v>
      </c>
      <c r="G106" s="320">
        <v>44770</v>
      </c>
      <c r="H106" s="326">
        <v>60</v>
      </c>
      <c r="I106" s="404">
        <v>1026629.64</v>
      </c>
      <c r="J106" s="326" t="s">
        <v>760</v>
      </c>
      <c r="K106" s="407">
        <v>1026629.64</v>
      </c>
      <c r="L106" s="92" t="s">
        <v>718</v>
      </c>
      <c r="M106" s="90" t="s">
        <v>761</v>
      </c>
      <c r="N106" s="105" t="s">
        <v>10</v>
      </c>
      <c r="O106" s="105" t="s">
        <v>9</v>
      </c>
      <c r="P106" s="318">
        <v>138729.79</v>
      </c>
      <c r="Q106" s="107">
        <v>0</v>
      </c>
      <c r="R106" s="108"/>
      <c r="S106" s="108"/>
      <c r="T106" s="45"/>
      <c r="U106" s="46"/>
      <c r="V106" s="47"/>
      <c r="W106" s="48"/>
      <c r="X106" s="49"/>
      <c r="Y106" s="45"/>
      <c r="Z106" s="45"/>
      <c r="AA106" s="50"/>
      <c r="AB106" s="50"/>
      <c r="AC106" s="419"/>
      <c r="AD106" s="419"/>
    </row>
    <row r="107" spans="1:30" s="441" customFormat="1" ht="94.5" customHeight="1">
      <c r="A107" s="110">
        <v>19</v>
      </c>
      <c r="B107" s="125" t="s">
        <v>31</v>
      </c>
      <c r="C107" s="90" t="s">
        <v>30</v>
      </c>
      <c r="D107" s="104" t="s">
        <v>29</v>
      </c>
      <c r="E107" s="319" t="s">
        <v>771</v>
      </c>
      <c r="F107" s="320">
        <v>44832</v>
      </c>
      <c r="G107" s="320">
        <v>44845</v>
      </c>
      <c r="H107" s="326">
        <v>83</v>
      </c>
      <c r="I107" s="404">
        <v>1040000</v>
      </c>
      <c r="J107" s="326" t="s">
        <v>760</v>
      </c>
      <c r="K107" s="407">
        <v>1040000</v>
      </c>
      <c r="L107" s="92" t="s">
        <v>718</v>
      </c>
      <c r="M107" s="90" t="s">
        <v>772</v>
      </c>
      <c r="N107" s="105" t="s">
        <v>10</v>
      </c>
      <c r="O107" s="105" t="s">
        <v>9</v>
      </c>
      <c r="P107" s="318">
        <v>167710.35999999999</v>
      </c>
      <c r="Q107" s="107">
        <v>0</v>
      </c>
      <c r="R107" s="108"/>
      <c r="S107" s="108"/>
      <c r="T107" s="45"/>
      <c r="U107" s="46"/>
      <c r="V107" s="47"/>
      <c r="W107" s="48"/>
      <c r="X107" s="49"/>
      <c r="Y107" s="45"/>
      <c r="Z107" s="45"/>
      <c r="AA107" s="50"/>
      <c r="AB107" s="50"/>
      <c r="AC107" s="419"/>
      <c r="AD107" s="419"/>
    </row>
    <row r="108" spans="1:30" s="441" customFormat="1" ht="106.5" customHeight="1">
      <c r="A108" s="121">
        <v>20</v>
      </c>
      <c r="B108" s="121" t="s">
        <v>773</v>
      </c>
      <c r="C108" s="38" t="s">
        <v>1</v>
      </c>
      <c r="D108" s="115" t="s">
        <v>774</v>
      </c>
      <c r="E108" s="116" t="s">
        <v>775</v>
      </c>
      <c r="F108" s="117">
        <v>44845</v>
      </c>
      <c r="G108" s="117">
        <v>44854</v>
      </c>
      <c r="H108" s="40">
        <v>24</v>
      </c>
      <c r="I108" s="391">
        <v>247140</v>
      </c>
      <c r="J108" s="40" t="s">
        <v>760</v>
      </c>
      <c r="K108" s="345">
        <v>247140</v>
      </c>
      <c r="L108" s="126">
        <v>45062</v>
      </c>
      <c r="M108" s="38" t="s">
        <v>776</v>
      </c>
      <c r="N108" s="78">
        <v>0.11</v>
      </c>
      <c r="O108" s="78">
        <v>0.05</v>
      </c>
      <c r="P108" s="392">
        <v>4218.76</v>
      </c>
      <c r="Q108" s="109">
        <v>0</v>
      </c>
      <c r="R108" s="108"/>
      <c r="S108" s="108"/>
      <c r="T108" s="45"/>
      <c r="U108" s="46"/>
      <c r="V108" s="47"/>
      <c r="W108" s="48"/>
      <c r="X108" s="49"/>
      <c r="Y108" s="45"/>
      <c r="Z108" s="45"/>
      <c r="AA108" s="50"/>
      <c r="AB108" s="50"/>
      <c r="AC108" s="419"/>
      <c r="AD108" s="419"/>
    </row>
    <row r="109" spans="1:30" s="441" customFormat="1" ht="94.5" customHeight="1">
      <c r="A109" s="110">
        <v>21</v>
      </c>
      <c r="B109" s="110" t="s">
        <v>777</v>
      </c>
      <c r="C109" s="90" t="s">
        <v>696</v>
      </c>
      <c r="D109" s="112" t="s">
        <v>700</v>
      </c>
      <c r="E109" s="413" t="s">
        <v>778</v>
      </c>
      <c r="F109" s="320">
        <v>44895</v>
      </c>
      <c r="G109" s="320">
        <v>44916</v>
      </c>
      <c r="H109" s="326">
        <v>60</v>
      </c>
      <c r="I109" s="404">
        <v>60198</v>
      </c>
      <c r="J109" s="326" t="s">
        <v>8</v>
      </c>
      <c r="K109" s="411">
        <f>I109*T5</f>
        <v>1140445.0902</v>
      </c>
      <c r="L109" s="106" t="s">
        <v>718</v>
      </c>
      <c r="M109" s="90" t="s">
        <v>779</v>
      </c>
      <c r="N109" s="105" t="s">
        <v>10</v>
      </c>
      <c r="O109" s="105" t="s">
        <v>9</v>
      </c>
      <c r="P109" s="318">
        <v>144700.92000000001</v>
      </c>
      <c r="Q109" s="107">
        <v>0</v>
      </c>
      <c r="R109" s="108"/>
      <c r="S109" s="108"/>
      <c r="T109" s="45"/>
      <c r="U109" s="46"/>
      <c r="V109" s="47"/>
      <c r="W109" s="48"/>
      <c r="X109" s="49"/>
      <c r="Y109" s="45"/>
      <c r="Z109" s="45"/>
      <c r="AA109" s="50"/>
      <c r="AB109" s="50"/>
      <c r="AC109" s="419"/>
      <c r="AD109" s="419"/>
    </row>
    <row r="110" spans="1:30" s="441" customFormat="1" ht="94.5" customHeight="1">
      <c r="A110" s="110">
        <v>22</v>
      </c>
      <c r="B110" s="111" t="s">
        <v>804</v>
      </c>
      <c r="C110" s="90" t="s">
        <v>17</v>
      </c>
      <c r="D110" s="112" t="s">
        <v>805</v>
      </c>
      <c r="E110" s="413" t="s">
        <v>806</v>
      </c>
      <c r="F110" s="320">
        <v>44953</v>
      </c>
      <c r="G110" s="320">
        <v>44984</v>
      </c>
      <c r="H110" s="326">
        <v>59</v>
      </c>
      <c r="I110" s="404">
        <v>168223</v>
      </c>
      <c r="J110" s="326" t="s">
        <v>8</v>
      </c>
      <c r="K110" s="411">
        <f>I110*T5</f>
        <v>3186967.9127000002</v>
      </c>
      <c r="L110" s="106" t="s">
        <v>718</v>
      </c>
      <c r="M110" s="90" t="s">
        <v>807</v>
      </c>
      <c r="N110" s="105" t="s">
        <v>10</v>
      </c>
      <c r="O110" s="105" t="s">
        <v>9</v>
      </c>
      <c r="P110" s="318">
        <v>481962.43</v>
      </c>
      <c r="Q110" s="107">
        <v>0</v>
      </c>
      <c r="R110" s="108"/>
      <c r="S110" s="108"/>
      <c r="T110" s="45"/>
      <c r="U110" s="46"/>
      <c r="V110" s="47"/>
      <c r="W110" s="48"/>
      <c r="X110" s="49"/>
      <c r="Y110" s="45"/>
      <c r="Z110" s="45"/>
      <c r="AA110" s="50"/>
      <c r="AB110" s="50"/>
      <c r="AC110" s="419"/>
      <c r="AD110" s="419"/>
    </row>
    <row r="111" spans="1:30" s="441" customFormat="1" ht="94.5" customHeight="1">
      <c r="A111" s="110">
        <v>23</v>
      </c>
      <c r="B111" s="110" t="s">
        <v>808</v>
      </c>
      <c r="C111" s="90" t="s">
        <v>17</v>
      </c>
      <c r="D111" s="112" t="s">
        <v>809</v>
      </c>
      <c r="E111" s="413" t="s">
        <v>810</v>
      </c>
      <c r="F111" s="320">
        <v>44957</v>
      </c>
      <c r="G111" s="320">
        <v>44988</v>
      </c>
      <c r="H111" s="326">
        <v>60</v>
      </c>
      <c r="I111" s="404">
        <v>149900</v>
      </c>
      <c r="J111" s="326" t="s">
        <v>8</v>
      </c>
      <c r="K111" s="411">
        <f>I111*T5</f>
        <v>2839840.5100000002</v>
      </c>
      <c r="L111" s="106" t="s">
        <v>718</v>
      </c>
      <c r="M111" s="90" t="s">
        <v>811</v>
      </c>
      <c r="N111" s="105" t="s">
        <v>10</v>
      </c>
      <c r="O111" s="105" t="s">
        <v>9</v>
      </c>
      <c r="P111" s="318">
        <v>350945.76</v>
      </c>
      <c r="Q111" s="107">
        <v>0</v>
      </c>
      <c r="R111" s="108"/>
      <c r="S111" s="108"/>
      <c r="T111" s="45"/>
      <c r="U111" s="46"/>
      <c r="V111" s="47"/>
      <c r="W111" s="48"/>
      <c r="X111" s="49"/>
      <c r="Y111" s="45"/>
      <c r="Z111" s="45"/>
      <c r="AA111" s="50"/>
      <c r="AB111" s="50"/>
      <c r="AC111" s="419"/>
      <c r="AD111" s="419"/>
    </row>
    <row r="112" spans="1:30" s="441" customFormat="1" ht="94.5" customHeight="1">
      <c r="A112" s="110">
        <v>24</v>
      </c>
      <c r="B112" s="110" t="s">
        <v>812</v>
      </c>
      <c r="C112" s="90" t="s">
        <v>17</v>
      </c>
      <c r="D112" s="112" t="s">
        <v>813</v>
      </c>
      <c r="E112" s="413" t="s">
        <v>814</v>
      </c>
      <c r="F112" s="320">
        <v>44979</v>
      </c>
      <c r="G112" s="320">
        <v>44987</v>
      </c>
      <c r="H112" s="326">
        <v>60</v>
      </c>
      <c r="I112" s="404">
        <v>174896</v>
      </c>
      <c r="J112" s="326" t="s">
        <v>12</v>
      </c>
      <c r="K112" s="411">
        <f>I112*T4</f>
        <v>2815825.6</v>
      </c>
      <c r="L112" s="106" t="s">
        <v>718</v>
      </c>
      <c r="M112" s="90" t="s">
        <v>815</v>
      </c>
      <c r="N112" s="105" t="s">
        <v>10</v>
      </c>
      <c r="O112" s="105" t="s">
        <v>9</v>
      </c>
      <c r="P112" s="318">
        <v>380726.05</v>
      </c>
      <c r="Q112" s="107">
        <v>0</v>
      </c>
      <c r="R112" s="108"/>
      <c r="S112" s="108"/>
      <c r="T112" s="45"/>
      <c r="U112" s="46"/>
      <c r="V112" s="47"/>
      <c r="W112" s="48"/>
      <c r="X112" s="49"/>
      <c r="Y112" s="45"/>
      <c r="Z112" s="45"/>
      <c r="AA112" s="50"/>
      <c r="AB112" s="50"/>
      <c r="AC112" s="419"/>
      <c r="AD112" s="419"/>
    </row>
    <row r="113" spans="1:30" s="441" customFormat="1" ht="94.5" customHeight="1">
      <c r="A113" s="121">
        <v>25</v>
      </c>
      <c r="B113" s="121" t="s">
        <v>816</v>
      </c>
      <c r="C113" s="38" t="s">
        <v>715</v>
      </c>
      <c r="D113" s="115" t="s">
        <v>817</v>
      </c>
      <c r="E113" s="123" t="s">
        <v>818</v>
      </c>
      <c r="F113" s="117">
        <v>44985</v>
      </c>
      <c r="G113" s="117">
        <v>45008</v>
      </c>
      <c r="H113" s="40">
        <v>34</v>
      </c>
      <c r="I113" s="391">
        <v>645975</v>
      </c>
      <c r="J113" s="40" t="s">
        <v>662</v>
      </c>
      <c r="K113" s="345">
        <v>645975</v>
      </c>
      <c r="L113" s="117">
        <v>45463</v>
      </c>
      <c r="M113" s="38" t="s">
        <v>819</v>
      </c>
      <c r="N113" s="119" t="s">
        <v>10</v>
      </c>
      <c r="O113" s="119" t="s">
        <v>9</v>
      </c>
      <c r="P113" s="392">
        <v>36055.47</v>
      </c>
      <c r="Q113" s="109">
        <v>0</v>
      </c>
      <c r="R113" s="108"/>
      <c r="S113" s="108"/>
      <c r="T113" s="45"/>
      <c r="U113" s="46"/>
      <c r="V113" s="47"/>
      <c r="W113" s="48"/>
      <c r="X113" s="49"/>
      <c r="Y113" s="45"/>
      <c r="Z113" s="45"/>
      <c r="AA113" s="50"/>
      <c r="AB113" s="50"/>
      <c r="AC113" s="419"/>
      <c r="AD113" s="419"/>
    </row>
    <row r="114" spans="1:30" s="441" customFormat="1" ht="207.75" customHeight="1">
      <c r="A114" s="110">
        <v>26</v>
      </c>
      <c r="B114" s="110" t="s">
        <v>820</v>
      </c>
      <c r="C114" s="90" t="s">
        <v>17</v>
      </c>
      <c r="D114" s="112" t="s">
        <v>821</v>
      </c>
      <c r="E114" s="413" t="s">
        <v>822</v>
      </c>
      <c r="F114" s="320">
        <v>44985</v>
      </c>
      <c r="G114" s="320">
        <v>44995</v>
      </c>
      <c r="H114" s="326">
        <v>58</v>
      </c>
      <c r="I114" s="404">
        <v>94000</v>
      </c>
      <c r="J114" s="326" t="s">
        <v>8</v>
      </c>
      <c r="K114" s="407">
        <f>I114*T5</f>
        <v>1780820.6</v>
      </c>
      <c r="L114" s="106" t="s">
        <v>718</v>
      </c>
      <c r="M114" s="90" t="s">
        <v>823</v>
      </c>
      <c r="N114" s="105" t="s">
        <v>10</v>
      </c>
      <c r="O114" s="105" t="s">
        <v>9</v>
      </c>
      <c r="P114" s="318">
        <v>205228</v>
      </c>
      <c r="Q114" s="107">
        <v>0</v>
      </c>
      <c r="R114" s="108"/>
      <c r="S114" s="108"/>
      <c r="T114" s="45"/>
      <c r="U114" s="46"/>
      <c r="V114" s="47"/>
      <c r="W114" s="48"/>
      <c r="X114" s="49"/>
      <c r="Y114" s="45"/>
      <c r="Z114" s="45"/>
      <c r="AA114" s="50"/>
      <c r="AB114" s="50"/>
      <c r="AC114" s="419"/>
      <c r="AD114" s="419"/>
    </row>
    <row r="115" spans="1:30" s="441" customFormat="1" ht="111.75" customHeight="1">
      <c r="A115" s="110">
        <v>27</v>
      </c>
      <c r="B115" s="110" t="s">
        <v>1071</v>
      </c>
      <c r="C115" s="90" t="s">
        <v>849</v>
      </c>
      <c r="D115" s="112" t="s">
        <v>850</v>
      </c>
      <c r="E115" s="413" t="s">
        <v>851</v>
      </c>
      <c r="F115" s="320">
        <v>45042</v>
      </c>
      <c r="G115" s="320">
        <v>45058</v>
      </c>
      <c r="H115" s="326">
        <v>60</v>
      </c>
      <c r="I115" s="404">
        <v>91200</v>
      </c>
      <c r="J115" s="326" t="s">
        <v>8</v>
      </c>
      <c r="K115" s="407">
        <f>I115*T5</f>
        <v>1727774.8800000001</v>
      </c>
      <c r="L115" s="106" t="s">
        <v>718</v>
      </c>
      <c r="M115" s="90" t="s">
        <v>852</v>
      </c>
      <c r="N115" s="105" t="s">
        <v>10</v>
      </c>
      <c r="O115" s="105" t="s">
        <v>9</v>
      </c>
      <c r="P115" s="318">
        <v>218959.56</v>
      </c>
      <c r="Q115" s="107">
        <v>0</v>
      </c>
      <c r="R115" s="108"/>
      <c r="S115" s="108"/>
      <c r="T115" s="45"/>
      <c r="U115" s="46"/>
      <c r="V115" s="47"/>
      <c r="W115" s="48"/>
      <c r="X115" s="49"/>
      <c r="Y115" s="45"/>
      <c r="Z115" s="45"/>
      <c r="AA115" s="50"/>
      <c r="AB115" s="50"/>
      <c r="AC115" s="419"/>
      <c r="AD115" s="419"/>
    </row>
    <row r="116" spans="1:30" s="441" customFormat="1" ht="108.75" customHeight="1">
      <c r="A116" s="121">
        <v>28</v>
      </c>
      <c r="B116" s="121" t="s">
        <v>853</v>
      </c>
      <c r="C116" s="38" t="s">
        <v>854</v>
      </c>
      <c r="D116" s="115" t="s">
        <v>855</v>
      </c>
      <c r="E116" s="123" t="s">
        <v>856</v>
      </c>
      <c r="F116" s="117">
        <v>45044</v>
      </c>
      <c r="G116" s="117">
        <v>45065</v>
      </c>
      <c r="H116" s="40">
        <v>84</v>
      </c>
      <c r="I116" s="391">
        <v>741999.94</v>
      </c>
      <c r="J116" s="40" t="s">
        <v>662</v>
      </c>
      <c r="K116" s="345">
        <f>I116</f>
        <v>741999.94</v>
      </c>
      <c r="L116" s="117">
        <v>45905</v>
      </c>
      <c r="M116" s="38" t="s">
        <v>857</v>
      </c>
      <c r="N116" s="119" t="s">
        <v>10</v>
      </c>
      <c r="O116" s="119" t="s">
        <v>9</v>
      </c>
      <c r="P116" s="392">
        <v>83510.600000000006</v>
      </c>
      <c r="Q116" s="109">
        <v>0</v>
      </c>
      <c r="R116" s="108"/>
      <c r="S116" s="108"/>
      <c r="T116" s="45"/>
      <c r="U116" s="46"/>
      <c r="V116" s="47"/>
      <c r="W116" s="48"/>
      <c r="X116" s="49"/>
      <c r="Y116" s="45"/>
      <c r="Z116" s="45"/>
      <c r="AA116" s="50"/>
      <c r="AB116" s="50"/>
      <c r="AC116" s="419"/>
      <c r="AD116" s="419"/>
    </row>
    <row r="117" spans="1:30" s="441" customFormat="1" ht="74.25" customHeight="1">
      <c r="A117" s="110">
        <v>29</v>
      </c>
      <c r="B117" s="89" t="s">
        <v>31</v>
      </c>
      <c r="C117" s="90" t="s">
        <v>30</v>
      </c>
      <c r="D117" s="104" t="s">
        <v>29</v>
      </c>
      <c r="E117" s="413" t="s">
        <v>868</v>
      </c>
      <c r="F117" s="320">
        <v>45126</v>
      </c>
      <c r="G117" s="320">
        <v>45135</v>
      </c>
      <c r="H117" s="326">
        <v>84</v>
      </c>
      <c r="I117" s="404">
        <v>5049999.93</v>
      </c>
      <c r="J117" s="326" t="s">
        <v>662</v>
      </c>
      <c r="K117" s="407">
        <v>5049999.93</v>
      </c>
      <c r="L117" s="106" t="s">
        <v>718</v>
      </c>
      <c r="M117" s="90" t="s">
        <v>869</v>
      </c>
      <c r="N117" s="105" t="s">
        <v>10</v>
      </c>
      <c r="O117" s="105" t="s">
        <v>9</v>
      </c>
      <c r="P117" s="318">
        <v>700123.39</v>
      </c>
      <c r="Q117" s="107">
        <v>0</v>
      </c>
      <c r="R117" s="108"/>
      <c r="S117" s="108"/>
      <c r="T117" s="45"/>
      <c r="U117" s="46"/>
      <c r="V117" s="47"/>
      <c r="W117" s="48"/>
      <c r="X117" s="49"/>
      <c r="Y117" s="45"/>
      <c r="Z117" s="45"/>
      <c r="AA117" s="50"/>
      <c r="AB117" s="50"/>
      <c r="AC117" s="419"/>
      <c r="AD117" s="419"/>
    </row>
    <row r="118" spans="1:30" s="441" customFormat="1" ht="74.25" customHeight="1">
      <c r="A118" s="110">
        <v>30</v>
      </c>
      <c r="B118" s="110" t="s">
        <v>870</v>
      </c>
      <c r="C118" s="90" t="s">
        <v>30</v>
      </c>
      <c r="D118" s="112" t="s">
        <v>532</v>
      </c>
      <c r="E118" s="413" t="s">
        <v>871</v>
      </c>
      <c r="F118" s="320">
        <v>45126</v>
      </c>
      <c r="G118" s="320">
        <v>45138</v>
      </c>
      <c r="H118" s="326">
        <v>60</v>
      </c>
      <c r="I118" s="404">
        <v>211500</v>
      </c>
      <c r="J118" s="326" t="s">
        <v>12</v>
      </c>
      <c r="K118" s="407">
        <f>I118*T4</f>
        <v>3405150.0000000005</v>
      </c>
      <c r="L118" s="92" t="s">
        <v>718</v>
      </c>
      <c r="M118" s="90" t="s">
        <v>872</v>
      </c>
      <c r="N118" s="105" t="s">
        <v>10</v>
      </c>
      <c r="O118" s="105" t="s">
        <v>9</v>
      </c>
      <c r="P118" s="318">
        <v>417180.3</v>
      </c>
      <c r="Q118" s="107">
        <v>0</v>
      </c>
      <c r="R118" s="108"/>
      <c r="S118" s="108"/>
      <c r="T118" s="45"/>
      <c r="U118" s="46"/>
      <c r="V118" s="47"/>
      <c r="W118" s="48"/>
      <c r="X118" s="49"/>
      <c r="Y118" s="45"/>
      <c r="Z118" s="45"/>
      <c r="AA118" s="50"/>
      <c r="AB118" s="50"/>
      <c r="AC118" s="419"/>
      <c r="AD118" s="419"/>
    </row>
    <row r="119" spans="1:30" s="5" customFormat="1" ht="69.95" customHeight="1">
      <c r="A119" s="121">
        <v>31</v>
      </c>
      <c r="B119" s="121" t="s">
        <v>873</v>
      </c>
      <c r="C119" s="38" t="s">
        <v>2</v>
      </c>
      <c r="D119" s="115" t="s">
        <v>874</v>
      </c>
      <c r="E119" s="123" t="s">
        <v>875</v>
      </c>
      <c r="F119" s="117">
        <v>45132</v>
      </c>
      <c r="G119" s="117" t="s">
        <v>718</v>
      </c>
      <c r="H119" s="40">
        <v>24</v>
      </c>
      <c r="I119" s="391">
        <v>10488.6</v>
      </c>
      <c r="J119" s="40" t="s">
        <v>8</v>
      </c>
      <c r="K119" s="345">
        <f>I119*T5</f>
        <v>198705.47814000002</v>
      </c>
      <c r="L119" s="127">
        <v>45499</v>
      </c>
      <c r="M119" s="38" t="s">
        <v>876</v>
      </c>
      <c r="N119" s="119" t="s">
        <v>10</v>
      </c>
      <c r="O119" s="119" t="s">
        <v>9</v>
      </c>
      <c r="P119" s="392">
        <v>0</v>
      </c>
      <c r="Q119" s="109">
        <v>0</v>
      </c>
      <c r="R119" s="108"/>
      <c r="S119" s="108"/>
      <c r="T119" s="45"/>
      <c r="U119" s="46"/>
    </row>
    <row r="120" spans="1:30" s="5" customFormat="1" ht="69.95" customHeight="1">
      <c r="A120" s="110">
        <v>32</v>
      </c>
      <c r="B120" s="124" t="s">
        <v>703</v>
      </c>
      <c r="C120" s="90" t="s">
        <v>23</v>
      </c>
      <c r="D120" s="112" t="s">
        <v>704</v>
      </c>
      <c r="E120" s="319" t="s">
        <v>893</v>
      </c>
      <c r="F120" s="320">
        <v>45232</v>
      </c>
      <c r="G120" s="320">
        <v>45252</v>
      </c>
      <c r="H120" s="326">
        <v>48</v>
      </c>
      <c r="I120" s="404">
        <v>1545075</v>
      </c>
      <c r="J120" s="326" t="s">
        <v>662</v>
      </c>
      <c r="K120" s="404">
        <v>1545075</v>
      </c>
      <c r="L120" s="92" t="s">
        <v>718</v>
      </c>
      <c r="M120" s="90" t="s">
        <v>894</v>
      </c>
      <c r="N120" s="105" t="s">
        <v>10</v>
      </c>
      <c r="O120" s="105" t="s">
        <v>9</v>
      </c>
      <c r="P120" s="318">
        <v>132720.47</v>
      </c>
      <c r="Q120" s="107">
        <v>0</v>
      </c>
      <c r="R120" s="108"/>
      <c r="S120" s="108"/>
      <c r="T120" s="45"/>
      <c r="U120" s="46"/>
      <c r="V120" s="47"/>
      <c r="W120" s="48"/>
      <c r="X120" s="49"/>
      <c r="Y120" s="45"/>
      <c r="Z120" s="45"/>
    </row>
    <row r="121" spans="1:30" s="5" customFormat="1" ht="69.95" customHeight="1">
      <c r="A121" s="89">
        <v>33</v>
      </c>
      <c r="B121" s="89" t="s">
        <v>24</v>
      </c>
      <c r="C121" s="90" t="s">
        <v>23</v>
      </c>
      <c r="D121" s="99" t="s">
        <v>22</v>
      </c>
      <c r="E121" s="314" t="s">
        <v>895</v>
      </c>
      <c r="F121" s="316">
        <v>45247</v>
      </c>
      <c r="G121" s="317">
        <v>45261</v>
      </c>
      <c r="H121" s="326">
        <v>60</v>
      </c>
      <c r="I121" s="404">
        <v>4940046.13</v>
      </c>
      <c r="J121" s="326" t="s">
        <v>662</v>
      </c>
      <c r="K121" s="404">
        <v>4940046.13</v>
      </c>
      <c r="L121" s="92" t="s">
        <v>718</v>
      </c>
      <c r="M121" s="90" t="s">
        <v>896</v>
      </c>
      <c r="N121" s="95">
        <v>0.1</v>
      </c>
      <c r="O121" s="95">
        <v>0.04</v>
      </c>
      <c r="P121" s="318">
        <v>484876.51</v>
      </c>
      <c r="Q121" s="107">
        <v>0</v>
      </c>
      <c r="R121" s="108"/>
      <c r="S121" s="108"/>
      <c r="T121" s="45"/>
      <c r="U121" s="46"/>
      <c r="V121" s="47"/>
      <c r="W121" s="48"/>
      <c r="X121" s="49"/>
      <c r="Y121" s="45"/>
      <c r="Z121" s="45"/>
    </row>
    <row r="122" spans="1:30" s="5" customFormat="1" ht="69.95" customHeight="1">
      <c r="A122" s="89">
        <v>34</v>
      </c>
      <c r="B122" s="321" t="s">
        <v>949</v>
      </c>
      <c r="C122" s="90" t="s">
        <v>30</v>
      </c>
      <c r="D122" s="99" t="s">
        <v>950</v>
      </c>
      <c r="E122" s="314" t="s">
        <v>951</v>
      </c>
      <c r="F122" s="316">
        <v>45296</v>
      </c>
      <c r="G122" s="317">
        <v>45341</v>
      </c>
      <c r="H122" s="326">
        <v>60</v>
      </c>
      <c r="I122" s="404">
        <v>583664.80000000005</v>
      </c>
      <c r="J122" s="326" t="s">
        <v>170</v>
      </c>
      <c r="K122" s="404">
        <f>I122*T4</f>
        <v>9397003.2800000012</v>
      </c>
      <c r="L122" s="92" t="s">
        <v>718</v>
      </c>
      <c r="M122" s="90" t="s">
        <v>952</v>
      </c>
      <c r="N122" s="95">
        <v>0.1</v>
      </c>
      <c r="O122" s="95">
        <v>0.04</v>
      </c>
      <c r="P122" s="318">
        <v>796738.95</v>
      </c>
      <c r="Q122" s="107">
        <v>0</v>
      </c>
      <c r="R122" s="108"/>
      <c r="S122" s="108"/>
      <c r="T122" s="45"/>
      <c r="U122" s="46"/>
      <c r="V122" s="47"/>
      <c r="W122" s="48"/>
      <c r="X122" s="49"/>
      <c r="Y122" s="45"/>
      <c r="Z122" s="45"/>
    </row>
    <row r="123" spans="1:30" s="5" customFormat="1" ht="69.95" customHeight="1">
      <c r="A123" s="89">
        <v>35</v>
      </c>
      <c r="B123" s="89" t="s">
        <v>953</v>
      </c>
      <c r="C123" s="93" t="s">
        <v>30</v>
      </c>
      <c r="D123" s="104" t="s">
        <v>954</v>
      </c>
      <c r="E123" s="315" t="s">
        <v>955</v>
      </c>
      <c r="F123" s="317">
        <v>45296</v>
      </c>
      <c r="G123" s="317">
        <v>45330</v>
      </c>
      <c r="H123" s="105">
        <v>60</v>
      </c>
      <c r="I123" s="318">
        <v>2710999.98</v>
      </c>
      <c r="J123" s="105" t="s">
        <v>662</v>
      </c>
      <c r="K123" s="318">
        <f>I123</f>
        <v>2710999.98</v>
      </c>
      <c r="L123" s="92" t="s">
        <v>718</v>
      </c>
      <c r="M123" s="93" t="s">
        <v>6</v>
      </c>
      <c r="N123" s="94">
        <v>0.1</v>
      </c>
      <c r="O123" s="94">
        <v>0.04</v>
      </c>
      <c r="P123" s="318">
        <v>264470.51</v>
      </c>
      <c r="Q123" s="107">
        <v>0</v>
      </c>
      <c r="R123" s="108"/>
      <c r="S123" s="108"/>
      <c r="T123" s="45"/>
      <c r="U123" s="46"/>
      <c r="V123" s="47"/>
      <c r="W123" s="48"/>
      <c r="X123" s="49"/>
      <c r="Y123" s="45"/>
      <c r="Z123" s="45"/>
    </row>
    <row r="124" spans="1:30" s="5" customFormat="1" ht="123" customHeight="1">
      <c r="A124" s="110">
        <v>36</v>
      </c>
      <c r="B124" s="110" t="s">
        <v>973</v>
      </c>
      <c r="C124" s="90" t="s">
        <v>17</v>
      </c>
      <c r="D124" s="112" t="s">
        <v>974</v>
      </c>
      <c r="E124" s="319" t="s">
        <v>975</v>
      </c>
      <c r="F124" s="320">
        <v>45411</v>
      </c>
      <c r="G124" s="320">
        <v>45442</v>
      </c>
      <c r="H124" s="326">
        <v>60</v>
      </c>
      <c r="I124" s="404">
        <v>268000</v>
      </c>
      <c r="J124" s="326" t="s">
        <v>662</v>
      </c>
      <c r="K124" s="404">
        <v>268000</v>
      </c>
      <c r="L124" s="106" t="s">
        <v>718</v>
      </c>
      <c r="M124" s="90" t="s">
        <v>976</v>
      </c>
      <c r="N124" s="95">
        <v>0.1</v>
      </c>
      <c r="O124" s="95">
        <v>0.04</v>
      </c>
      <c r="P124" s="404">
        <v>20035.55</v>
      </c>
      <c r="Q124" s="102">
        <v>0</v>
      </c>
      <c r="R124" s="431"/>
      <c r="S124" s="431"/>
      <c r="T124" s="45"/>
      <c r="U124" s="46"/>
    </row>
    <row r="125" spans="1:30" s="5" customFormat="1" ht="69.95" customHeight="1">
      <c r="A125" s="110">
        <v>37</v>
      </c>
      <c r="B125" s="110" t="s">
        <v>977</v>
      </c>
      <c r="C125" s="90" t="s">
        <v>978</v>
      </c>
      <c r="D125" s="112" t="s">
        <v>979</v>
      </c>
      <c r="E125" s="319" t="s">
        <v>980</v>
      </c>
      <c r="F125" s="320">
        <v>45441</v>
      </c>
      <c r="G125" s="320" t="s">
        <v>981</v>
      </c>
      <c r="H125" s="326">
        <v>60</v>
      </c>
      <c r="I125" s="404">
        <v>402252.68</v>
      </c>
      <c r="J125" s="326" t="s">
        <v>12</v>
      </c>
      <c r="K125" s="318">
        <f>I125*T4</f>
        <v>6476268.148</v>
      </c>
      <c r="L125" s="92" t="s">
        <v>718</v>
      </c>
      <c r="M125" s="90" t="s">
        <v>982</v>
      </c>
      <c r="N125" s="95">
        <v>0.1</v>
      </c>
      <c r="O125" s="94">
        <v>0.04</v>
      </c>
      <c r="P125" s="318">
        <v>18228.259999999998</v>
      </c>
      <c r="Q125" s="107">
        <v>0</v>
      </c>
      <c r="R125" s="431"/>
      <c r="S125" s="431"/>
      <c r="T125" s="45"/>
      <c r="U125" s="46"/>
    </row>
    <row r="126" spans="1:30" s="5" customFormat="1" ht="100.5" customHeight="1">
      <c r="A126" s="110">
        <v>38</v>
      </c>
      <c r="B126" s="110" t="s">
        <v>983</v>
      </c>
      <c r="C126" s="90" t="s">
        <v>978</v>
      </c>
      <c r="D126" s="112" t="s">
        <v>984</v>
      </c>
      <c r="E126" s="319" t="s">
        <v>985</v>
      </c>
      <c r="F126" s="320">
        <v>45448</v>
      </c>
      <c r="G126" s="320">
        <v>45464</v>
      </c>
      <c r="H126" s="326">
        <v>60</v>
      </c>
      <c r="I126" s="404">
        <v>1545000</v>
      </c>
      <c r="J126" s="326" t="s">
        <v>662</v>
      </c>
      <c r="K126" s="318">
        <f>K92</f>
        <v>625968</v>
      </c>
      <c r="L126" s="92" t="s">
        <v>718</v>
      </c>
      <c r="M126" s="90" t="s">
        <v>986</v>
      </c>
      <c r="N126" s="95">
        <v>0.1</v>
      </c>
      <c r="O126" s="94">
        <v>0.04</v>
      </c>
      <c r="P126" s="318">
        <v>120428.8</v>
      </c>
      <c r="Q126" s="107">
        <v>0</v>
      </c>
      <c r="R126" s="431"/>
      <c r="S126" s="431"/>
      <c r="T126" s="45"/>
      <c r="U126" s="46"/>
    </row>
    <row r="127" spans="1:30" s="5" customFormat="1" ht="76.5">
      <c r="A127" s="110">
        <v>39</v>
      </c>
      <c r="B127" s="110" t="s">
        <v>114</v>
      </c>
      <c r="C127" s="90" t="s">
        <v>115</v>
      </c>
      <c r="D127" s="112" t="s">
        <v>998</v>
      </c>
      <c r="E127" s="319" t="s">
        <v>999</v>
      </c>
      <c r="F127" s="320">
        <v>45462</v>
      </c>
      <c r="G127" s="320">
        <v>45587</v>
      </c>
      <c r="H127" s="326">
        <v>84</v>
      </c>
      <c r="I127" s="404">
        <v>93000</v>
      </c>
      <c r="J127" s="326" t="s">
        <v>8</v>
      </c>
      <c r="K127" s="318">
        <f>I127*T5</f>
        <v>1761875.7</v>
      </c>
      <c r="L127" s="92" t="s">
        <v>718</v>
      </c>
      <c r="M127" s="90" t="s">
        <v>1000</v>
      </c>
      <c r="N127" s="95">
        <v>0.1</v>
      </c>
      <c r="O127" s="94">
        <v>0.04</v>
      </c>
      <c r="P127" s="318">
        <v>82210.73</v>
      </c>
      <c r="Q127" s="107">
        <v>0</v>
      </c>
      <c r="R127" s="431"/>
      <c r="S127" s="431"/>
      <c r="T127" s="45"/>
      <c r="U127" s="46"/>
    </row>
    <row r="128" spans="1:30" s="5" customFormat="1" ht="69.95" customHeight="1">
      <c r="A128" s="110">
        <v>40</v>
      </c>
      <c r="B128" s="110" t="s">
        <v>31</v>
      </c>
      <c r="C128" s="90" t="s">
        <v>1001</v>
      </c>
      <c r="D128" s="112" t="s">
        <v>1002</v>
      </c>
      <c r="E128" s="319" t="s">
        <v>1003</v>
      </c>
      <c r="F128" s="320">
        <v>45476</v>
      </c>
      <c r="G128" s="320">
        <v>45505</v>
      </c>
      <c r="H128" s="326">
        <v>84</v>
      </c>
      <c r="I128" s="404">
        <v>2284460.0299999998</v>
      </c>
      <c r="J128" s="326" t="s">
        <v>662</v>
      </c>
      <c r="K128" s="318">
        <v>2284460.0299999998</v>
      </c>
      <c r="L128" s="92" t="s">
        <v>718</v>
      </c>
      <c r="M128" s="90" t="s">
        <v>1004</v>
      </c>
      <c r="N128" s="95">
        <v>0.1</v>
      </c>
      <c r="O128" s="94">
        <v>0.04</v>
      </c>
      <c r="P128" s="318">
        <v>173002.6</v>
      </c>
      <c r="Q128" s="107">
        <v>0</v>
      </c>
      <c r="R128" s="431"/>
      <c r="S128" s="431"/>
      <c r="T128" s="45"/>
      <c r="U128" s="46"/>
    </row>
    <row r="129" spans="1:30" s="5" customFormat="1" ht="69.95" customHeight="1">
      <c r="A129" s="110">
        <v>41</v>
      </c>
      <c r="B129" s="110" t="s">
        <v>756</v>
      </c>
      <c r="C129" s="90" t="s">
        <v>757</v>
      </c>
      <c r="D129" s="112" t="s">
        <v>758</v>
      </c>
      <c r="E129" s="319" t="s">
        <v>1005</v>
      </c>
      <c r="F129" s="320">
        <v>45477</v>
      </c>
      <c r="G129" s="320">
        <v>45497</v>
      </c>
      <c r="H129" s="326">
        <v>60</v>
      </c>
      <c r="I129" s="404">
        <v>540000</v>
      </c>
      <c r="J129" s="326" t="s">
        <v>12</v>
      </c>
      <c r="K129" s="318">
        <f>I129*T4</f>
        <v>8694000</v>
      </c>
      <c r="L129" s="92" t="s">
        <v>718</v>
      </c>
      <c r="M129" s="90" t="s">
        <v>1006</v>
      </c>
      <c r="N129" s="95">
        <v>0.1</v>
      </c>
      <c r="O129" s="94">
        <v>0.04</v>
      </c>
      <c r="P129" s="318">
        <v>644198.71</v>
      </c>
      <c r="Q129" s="107">
        <v>0</v>
      </c>
      <c r="R129" s="431"/>
      <c r="S129" s="431"/>
      <c r="T129" s="45"/>
      <c r="U129" s="46"/>
    </row>
    <row r="130" spans="1:30" s="5" customFormat="1" ht="69.95" customHeight="1">
      <c r="A130" s="128">
        <v>42</v>
      </c>
      <c r="B130" s="62" t="s">
        <v>1022</v>
      </c>
      <c r="C130" s="64" t="s">
        <v>285</v>
      </c>
      <c r="D130" s="64" t="s">
        <v>1023</v>
      </c>
      <c r="E130" s="397" t="s">
        <v>1024</v>
      </c>
      <c r="F130" s="398">
        <v>45575</v>
      </c>
      <c r="G130" s="414">
        <v>45594</v>
      </c>
      <c r="H130" s="400">
        <v>60</v>
      </c>
      <c r="I130" s="396">
        <v>1440000</v>
      </c>
      <c r="J130" s="400" t="s">
        <v>662</v>
      </c>
      <c r="K130" s="401">
        <v>1440000</v>
      </c>
      <c r="L130" s="322" t="s">
        <v>718</v>
      </c>
      <c r="M130" s="91" t="s">
        <v>1025</v>
      </c>
      <c r="N130" s="323">
        <v>0.1</v>
      </c>
      <c r="O130" s="94">
        <v>0.04</v>
      </c>
      <c r="P130" s="318">
        <v>57729.15</v>
      </c>
      <c r="Q130" s="312">
        <v>0</v>
      </c>
    </row>
    <row r="131" spans="1:30" s="5" customFormat="1" ht="69.95" customHeight="1">
      <c r="A131" s="128">
        <v>43</v>
      </c>
      <c r="B131" s="62" t="s">
        <v>1026</v>
      </c>
      <c r="C131" s="64" t="s">
        <v>571</v>
      </c>
      <c r="D131" s="64" t="s">
        <v>1027</v>
      </c>
      <c r="E131" s="397" t="s">
        <v>1028</v>
      </c>
      <c r="F131" s="398">
        <v>45580</v>
      </c>
      <c r="G131" s="399">
        <v>45614</v>
      </c>
      <c r="H131" s="400">
        <v>60</v>
      </c>
      <c r="I131" s="396">
        <v>282000</v>
      </c>
      <c r="J131" s="400" t="s">
        <v>760</v>
      </c>
      <c r="K131" s="401">
        <v>282000</v>
      </c>
      <c r="L131" s="322" t="s">
        <v>718</v>
      </c>
      <c r="M131" s="91" t="s">
        <v>1029</v>
      </c>
      <c r="N131" s="323">
        <v>0.1</v>
      </c>
      <c r="O131" s="94">
        <v>0.04</v>
      </c>
      <c r="P131" s="318">
        <v>14598.96</v>
      </c>
      <c r="Q131" s="312">
        <v>0</v>
      </c>
      <c r="R131" s="108"/>
      <c r="S131" s="108"/>
      <c r="T131" s="45"/>
      <c r="U131" s="46"/>
      <c r="V131" s="47"/>
      <c r="W131" s="48"/>
      <c r="X131" s="49"/>
      <c r="Y131" s="45"/>
    </row>
    <row r="132" spans="1:30" s="5" customFormat="1" ht="69.95" customHeight="1">
      <c r="A132" s="128">
        <v>44</v>
      </c>
      <c r="B132" s="62" t="s">
        <v>816</v>
      </c>
      <c r="C132" s="64" t="s">
        <v>571</v>
      </c>
      <c r="D132" s="64" t="s">
        <v>1030</v>
      </c>
      <c r="E132" s="397" t="s">
        <v>1031</v>
      </c>
      <c r="F132" s="398">
        <v>45586</v>
      </c>
      <c r="G132" s="399">
        <v>45601</v>
      </c>
      <c r="H132" s="400">
        <v>60</v>
      </c>
      <c r="I132" s="396">
        <v>1539999.9</v>
      </c>
      <c r="J132" s="400" t="s">
        <v>662</v>
      </c>
      <c r="K132" s="401">
        <v>1539999.9</v>
      </c>
      <c r="L132" s="322" t="s">
        <v>718</v>
      </c>
      <c r="M132" s="91" t="s">
        <v>1032</v>
      </c>
      <c r="N132" s="323">
        <v>0.1</v>
      </c>
      <c r="O132" s="94">
        <v>0.04</v>
      </c>
      <c r="P132" s="318">
        <v>85628.79</v>
      </c>
      <c r="Q132" s="312">
        <v>0</v>
      </c>
      <c r="R132" s="108"/>
      <c r="S132" s="108"/>
      <c r="T132" s="45"/>
      <c r="U132" s="46"/>
      <c r="V132" s="47"/>
      <c r="W132" s="48"/>
      <c r="X132" s="49"/>
      <c r="Y132" s="45"/>
    </row>
    <row r="133" spans="1:30" s="5" customFormat="1" ht="69.95" customHeight="1">
      <c r="A133" s="128">
        <v>45</v>
      </c>
      <c r="B133" s="62" t="s">
        <v>1033</v>
      </c>
      <c r="C133" s="129" t="s">
        <v>571</v>
      </c>
      <c r="D133" s="129" t="s">
        <v>1034</v>
      </c>
      <c r="E133" s="415" t="s">
        <v>1035</v>
      </c>
      <c r="F133" s="416">
        <v>45617</v>
      </c>
      <c r="G133" s="417">
        <v>45628</v>
      </c>
      <c r="H133" s="418">
        <v>60</v>
      </c>
      <c r="I133" s="401">
        <v>729000</v>
      </c>
      <c r="J133" s="418" t="s">
        <v>662</v>
      </c>
      <c r="K133" s="401">
        <v>729000</v>
      </c>
      <c r="L133" s="322" t="s">
        <v>718</v>
      </c>
      <c r="M133" s="324" t="s">
        <v>1036</v>
      </c>
      <c r="N133" s="325">
        <v>0.1</v>
      </c>
      <c r="O133" s="94">
        <v>0.04</v>
      </c>
      <c r="P133" s="318">
        <v>41296.480000000003</v>
      </c>
      <c r="Q133" s="312">
        <v>0</v>
      </c>
    </row>
    <row r="134" spans="1:30" s="441" customFormat="1" ht="60">
      <c r="A134" s="128">
        <v>46</v>
      </c>
      <c r="B134" s="62" t="s">
        <v>1037</v>
      </c>
      <c r="C134" s="129" t="s">
        <v>17</v>
      </c>
      <c r="D134" s="129" t="s">
        <v>1038</v>
      </c>
      <c r="E134" s="415" t="s">
        <v>1039</v>
      </c>
      <c r="F134" s="416">
        <v>45618</v>
      </c>
      <c r="G134" s="417">
        <v>45652</v>
      </c>
      <c r="H134" s="418">
        <v>84</v>
      </c>
      <c r="I134" s="401">
        <v>8874360</v>
      </c>
      <c r="J134" s="418" t="s">
        <v>760</v>
      </c>
      <c r="K134" s="401">
        <v>8874360</v>
      </c>
      <c r="L134" s="322" t="s">
        <v>718</v>
      </c>
      <c r="M134" s="324" t="s">
        <v>1040</v>
      </c>
      <c r="N134" s="325">
        <v>0.1</v>
      </c>
      <c r="O134" s="94">
        <v>0.04</v>
      </c>
      <c r="P134" s="318">
        <v>464516.09</v>
      </c>
      <c r="Q134" s="312">
        <v>0</v>
      </c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s="441" customFormat="1" ht="15.75">
      <c r="A135" s="592">
        <f>A134</f>
        <v>46</v>
      </c>
      <c r="B135" s="577" t="s">
        <v>0</v>
      </c>
      <c r="C135" s="65"/>
      <c r="D135" s="66"/>
      <c r="E135" s="65"/>
      <c r="F135" s="65"/>
      <c r="G135" s="483"/>
      <c r="H135" s="483"/>
      <c r="I135" s="67">
        <f>I91+I94+I95+I96+I99+I100+I101+I103+I104+I105+I109+I110+I111+I114+I115+I119+I127</f>
        <v>3136391.3000000003</v>
      </c>
      <c r="J135" s="483" t="s">
        <v>8</v>
      </c>
      <c r="K135" s="597">
        <f>SUM(K89:K134)</f>
        <v>146419997.86737001</v>
      </c>
      <c r="L135" s="480"/>
      <c r="M135" s="483"/>
      <c r="N135" s="483"/>
      <c r="O135" s="130"/>
      <c r="P135" s="586">
        <f>SUM(P89:P134)</f>
        <v>17842594.66</v>
      </c>
      <c r="Q135" s="589">
        <f>SUM(Q89:Q129)</f>
        <v>0</v>
      </c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 spans="1:30" s="441" customFormat="1" ht="15.75">
      <c r="A136" s="593"/>
      <c r="B136" s="578"/>
      <c r="C136" s="65"/>
      <c r="D136" s="66"/>
      <c r="E136" s="65"/>
      <c r="F136" s="65"/>
      <c r="G136" s="483"/>
      <c r="H136" s="483"/>
      <c r="I136" s="67">
        <f>I93+I92+I90+I89+I98+I102+I112+I118+I122+I125+I129</f>
        <v>3224190.98</v>
      </c>
      <c r="J136" s="483" t="s">
        <v>7</v>
      </c>
      <c r="K136" s="601"/>
      <c r="L136" s="481"/>
      <c r="M136" s="483"/>
      <c r="N136" s="483"/>
      <c r="O136" s="131"/>
      <c r="P136" s="587"/>
      <c r="Q136" s="590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</row>
    <row r="137" spans="1:30" s="441" customFormat="1" ht="15" customHeight="1">
      <c r="A137" s="594"/>
      <c r="B137" s="579"/>
      <c r="C137" s="65"/>
      <c r="D137" s="66"/>
      <c r="E137" s="65"/>
      <c r="F137" s="65"/>
      <c r="G137" s="483"/>
      <c r="H137" s="483"/>
      <c r="I137" s="67">
        <f>I97+I106+I107+I108+I113+I116+I117+I120+I121+I123+I124+I126+I128+I130+I131+I132+I133+I134</f>
        <v>36010935.549999997</v>
      </c>
      <c r="J137" s="483" t="s">
        <v>662</v>
      </c>
      <c r="K137" s="598"/>
      <c r="L137" s="482"/>
      <c r="M137" s="483"/>
      <c r="N137" s="483"/>
      <c r="O137" s="132"/>
      <c r="P137" s="588"/>
      <c r="Q137" s="591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 spans="1:30" ht="15" customHeight="1">
      <c r="A138" s="605">
        <f>A43+A86+A135</f>
        <v>117</v>
      </c>
      <c r="B138" s="608" t="s">
        <v>0</v>
      </c>
      <c r="C138" s="133"/>
      <c r="D138" s="134"/>
      <c r="E138" s="133"/>
      <c r="F138" s="133"/>
      <c r="G138" s="477"/>
      <c r="H138" s="477"/>
      <c r="I138" s="135">
        <f>I43+I86+I135</f>
        <v>6859535.3000000007</v>
      </c>
      <c r="J138" s="477" t="s">
        <v>8</v>
      </c>
      <c r="K138" s="611">
        <f>K43+K86+K135</f>
        <v>437740643.64897001</v>
      </c>
      <c r="L138" s="136"/>
      <c r="M138" s="477"/>
      <c r="N138" s="477"/>
      <c r="O138" s="602"/>
      <c r="P138" s="614">
        <f>P43+P86+P135</f>
        <v>52744285.919999987</v>
      </c>
      <c r="Q138" s="602">
        <f>Q43+Q86+Q135</f>
        <v>0</v>
      </c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 spans="1:30" ht="15" customHeight="1">
      <c r="A139" s="606"/>
      <c r="B139" s="609"/>
      <c r="C139" s="133"/>
      <c r="D139" s="134"/>
      <c r="E139" s="133"/>
      <c r="F139" s="133"/>
      <c r="G139" s="477"/>
      <c r="H139" s="477"/>
      <c r="I139" s="135">
        <f>I44+I87+I136</f>
        <v>16758826.289999999</v>
      </c>
      <c r="J139" s="477" t="s">
        <v>7</v>
      </c>
      <c r="K139" s="612"/>
      <c r="L139" s="137"/>
      <c r="M139" s="477"/>
      <c r="N139" s="477"/>
      <c r="O139" s="603"/>
      <c r="P139" s="615"/>
      <c r="Q139" s="603"/>
      <c r="R139" s="5"/>
      <c r="S139" s="97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</row>
    <row r="140" spans="1:30" ht="15" customHeight="1">
      <c r="A140" s="606"/>
      <c r="B140" s="609"/>
      <c r="C140" s="133"/>
      <c r="D140" s="134"/>
      <c r="E140" s="133"/>
      <c r="F140" s="133"/>
      <c r="G140" s="477"/>
      <c r="H140" s="477"/>
      <c r="I140" s="135">
        <f>I46</f>
        <v>2687400</v>
      </c>
      <c r="J140" s="477" t="s">
        <v>926</v>
      </c>
      <c r="K140" s="612"/>
      <c r="L140" s="137"/>
      <c r="M140" s="477"/>
      <c r="N140" s="477"/>
      <c r="O140" s="603"/>
      <c r="P140" s="615"/>
      <c r="Q140" s="603"/>
      <c r="R140" s="5"/>
      <c r="S140" s="97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5" customHeight="1">
      <c r="A141" s="607"/>
      <c r="B141" s="610"/>
      <c r="C141" s="133"/>
      <c r="D141" s="134"/>
      <c r="E141" s="133"/>
      <c r="F141" s="133"/>
      <c r="G141" s="477"/>
      <c r="H141" s="477"/>
      <c r="I141" s="135">
        <f>I137+I45</f>
        <v>59325421.149999999</v>
      </c>
      <c r="J141" s="477" t="s">
        <v>662</v>
      </c>
      <c r="K141" s="613"/>
      <c r="L141" s="138"/>
      <c r="M141" s="477"/>
      <c r="N141" s="477"/>
      <c r="O141" s="604"/>
      <c r="P141" s="616"/>
      <c r="Q141" s="604"/>
      <c r="R141" s="5"/>
      <c r="S141" s="97"/>
      <c r="T141" s="5"/>
      <c r="U141" s="5"/>
    </row>
    <row r="142" spans="1:30">
      <c r="A142" s="487"/>
      <c r="B142" s="487"/>
      <c r="C142" s="487"/>
      <c r="D142" s="488"/>
      <c r="E142" s="487"/>
      <c r="F142" s="487"/>
      <c r="G142" s="487"/>
      <c r="H142" s="489"/>
      <c r="I142" s="490"/>
      <c r="J142" s="487"/>
      <c r="K142" s="491"/>
      <c r="L142" s="489"/>
      <c r="M142" s="487"/>
      <c r="N142" s="487"/>
      <c r="O142" s="419" t="s">
        <v>883</v>
      </c>
      <c r="P142" s="420"/>
      <c r="Q142" s="487"/>
      <c r="R142" s="419"/>
      <c r="S142" s="419"/>
      <c r="T142" s="419"/>
      <c r="U142" s="419"/>
    </row>
    <row r="143" spans="1:30">
      <c r="A143" s="487"/>
      <c r="B143" s="487"/>
      <c r="C143" s="487"/>
      <c r="D143" s="488"/>
      <c r="E143" s="487"/>
      <c r="F143" s="487"/>
      <c r="G143" s="487"/>
      <c r="H143" s="489"/>
      <c r="I143" s="490"/>
      <c r="J143" s="487"/>
      <c r="K143" s="491"/>
      <c r="L143" s="489"/>
      <c r="M143" s="487"/>
      <c r="N143" s="487"/>
      <c r="O143" s="419" t="s">
        <v>708</v>
      </c>
      <c r="P143" s="421">
        <v>1325165.57</v>
      </c>
      <c r="Q143" s="487"/>
      <c r="R143" s="419"/>
      <c r="S143" s="419"/>
      <c r="T143" s="419"/>
      <c r="U143" s="419"/>
    </row>
    <row r="144" spans="1:30">
      <c r="A144" s="487"/>
      <c r="B144" s="487"/>
      <c r="C144" s="487"/>
      <c r="D144" s="488"/>
      <c r="E144" s="487"/>
      <c r="F144" s="487"/>
      <c r="G144" s="487"/>
      <c r="H144" s="489"/>
      <c r="I144" s="490"/>
      <c r="J144" s="487"/>
      <c r="K144" s="491"/>
      <c r="L144" s="489"/>
      <c r="M144" s="487"/>
      <c r="N144" s="487"/>
      <c r="O144" s="419" t="s">
        <v>709</v>
      </c>
      <c r="P144" s="421">
        <v>6642603.3600000003</v>
      </c>
      <c r="Q144" s="487"/>
      <c r="R144" s="419"/>
      <c r="S144" s="419"/>
      <c r="T144" s="419"/>
      <c r="U144" s="419"/>
    </row>
    <row r="145" spans="1:21">
      <c r="A145" s="487"/>
      <c r="B145" s="487"/>
      <c r="C145" s="487"/>
      <c r="D145" s="488"/>
      <c r="E145" s="487"/>
      <c r="F145" s="487"/>
      <c r="G145" s="487"/>
      <c r="H145" s="489"/>
      <c r="I145" s="490"/>
      <c r="J145" s="487"/>
      <c r="K145" s="491"/>
      <c r="L145" s="489"/>
      <c r="M145" s="487"/>
      <c r="N145" s="487"/>
      <c r="O145" s="419" t="s">
        <v>824</v>
      </c>
      <c r="P145" s="421">
        <v>12723787.59</v>
      </c>
      <c r="Q145" s="487"/>
      <c r="R145" s="419"/>
      <c r="S145" s="419"/>
      <c r="T145" s="419"/>
      <c r="U145" s="419"/>
    </row>
    <row r="146" spans="1:21">
      <c r="A146" s="487"/>
      <c r="B146" s="487"/>
      <c r="C146" s="487"/>
      <c r="D146" s="488"/>
      <c r="E146" s="487"/>
      <c r="F146" s="487"/>
      <c r="G146" s="487"/>
      <c r="H146" s="489"/>
      <c r="I146" s="490"/>
      <c r="J146" s="487"/>
      <c r="K146" s="491"/>
      <c r="L146" s="489"/>
      <c r="M146" s="487"/>
      <c r="N146" s="487"/>
      <c r="O146" s="419" t="s">
        <v>925</v>
      </c>
      <c r="P146" s="421">
        <v>16272265.220000001</v>
      </c>
      <c r="Q146" s="487"/>
      <c r="R146" s="419"/>
      <c r="S146" s="419"/>
      <c r="T146" s="419"/>
      <c r="U146" s="419"/>
    </row>
    <row r="147" spans="1:21">
      <c r="A147" s="492"/>
      <c r="B147" s="492"/>
      <c r="C147" s="492"/>
      <c r="D147" s="493"/>
      <c r="E147" s="492"/>
      <c r="F147" s="492"/>
      <c r="G147" s="492"/>
      <c r="H147" s="494"/>
      <c r="I147" s="495"/>
      <c r="J147" s="492"/>
      <c r="K147" s="496"/>
      <c r="L147" s="494"/>
      <c r="M147" s="492"/>
      <c r="N147" s="492"/>
      <c r="O147" s="422" t="s">
        <v>1044</v>
      </c>
      <c r="P147" s="421">
        <f>P138-P143-P144-P145-P146</f>
        <v>15780464.179999987</v>
      </c>
      <c r="Q147" s="492"/>
      <c r="R147" s="448"/>
      <c r="S147" s="448"/>
      <c r="T147" s="448"/>
      <c r="U147" s="448"/>
    </row>
    <row r="148" spans="1:21">
      <c r="A148" s="448"/>
      <c r="B148" s="448"/>
      <c r="C148" s="448"/>
      <c r="D148" s="450"/>
      <c r="E148" s="448"/>
      <c r="F148" s="448"/>
      <c r="G148" s="448"/>
      <c r="H148" s="451"/>
      <c r="I148" s="466"/>
      <c r="J148" s="448"/>
      <c r="K148" s="467"/>
      <c r="L148" s="451"/>
      <c r="M148" s="448"/>
      <c r="N148" s="448"/>
      <c r="O148" s="448"/>
      <c r="P148" s="466"/>
      <c r="Q148" s="448"/>
      <c r="R148" s="448"/>
      <c r="S148" s="448"/>
      <c r="T148" s="448"/>
      <c r="U148" s="448"/>
    </row>
    <row r="149" spans="1:21">
      <c r="A149" s="448"/>
      <c r="B149" s="448"/>
      <c r="C149" s="448"/>
      <c r="D149" s="450"/>
      <c r="E149" s="448"/>
      <c r="F149" s="448"/>
      <c r="G149" s="448"/>
      <c r="H149" s="451"/>
      <c r="I149" s="466"/>
      <c r="J149" s="448"/>
      <c r="K149" s="467"/>
      <c r="L149" s="451"/>
      <c r="M149" s="448"/>
      <c r="N149" s="448"/>
      <c r="O149" s="448"/>
      <c r="P149" s="421"/>
      <c r="Q149" s="448"/>
      <c r="R149" s="448"/>
      <c r="S149" s="448"/>
      <c r="T149" s="448"/>
      <c r="U149" s="448"/>
    </row>
  </sheetData>
  <mergeCells count="41">
    <mergeCell ref="Q138:Q141"/>
    <mergeCell ref="A138:A141"/>
    <mergeCell ref="B138:B141"/>
    <mergeCell ref="K138:K141"/>
    <mergeCell ref="O138:O141"/>
    <mergeCell ref="P138:P141"/>
    <mergeCell ref="A88:Q88"/>
    <mergeCell ref="A135:A137"/>
    <mergeCell ref="A86:A87"/>
    <mergeCell ref="B86:B87"/>
    <mergeCell ref="K86:K87"/>
    <mergeCell ref="L86:L87"/>
    <mergeCell ref="M86:M87"/>
    <mergeCell ref="N86:N87"/>
    <mergeCell ref="O86:O87"/>
    <mergeCell ref="P86:P87"/>
    <mergeCell ref="Q86:Q87"/>
    <mergeCell ref="B135:B137"/>
    <mergeCell ref="K135:K137"/>
    <mergeCell ref="P135:P137"/>
    <mergeCell ref="Q135:Q137"/>
    <mergeCell ref="A47:Q47"/>
    <mergeCell ref="A9:Q9"/>
    <mergeCell ref="R13:S13"/>
    <mergeCell ref="R15:S15"/>
    <mergeCell ref="A43:A46"/>
    <mergeCell ref="B43:B46"/>
    <mergeCell ref="K43:K46"/>
    <mergeCell ref="L43:L46"/>
    <mergeCell ref="P43:P46"/>
    <mergeCell ref="Q43:Q46"/>
    <mergeCell ref="A6:A7"/>
    <mergeCell ref="B6:D6"/>
    <mergeCell ref="E6:O6"/>
    <mergeCell ref="P6:P7"/>
    <mergeCell ref="Q6:Q7"/>
    <mergeCell ref="P1:Q1"/>
    <mergeCell ref="A2:Q2"/>
    <mergeCell ref="A3:Q3"/>
    <mergeCell ref="S3:U3"/>
    <mergeCell ref="A4:Q4"/>
  </mergeCells>
  <pageMargins left="0.23622047244094491" right="0.23622047244094491" top="0.55118110236220474" bottom="0.55118110236220474" header="0" footer="0"/>
  <pageSetup paperSize="9" scale="41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E56F-962A-441B-9400-93DBCCBC2802}">
  <dimension ref="A1:Q102"/>
  <sheetViews>
    <sheetView view="pageBreakPreview" zoomScale="70" zoomScaleNormal="80" zoomScaleSheetLayoutView="70" workbookViewId="0">
      <selection activeCell="M1" sqref="M1:N1"/>
    </sheetView>
  </sheetViews>
  <sheetFormatPr defaultColWidth="9.140625" defaultRowHeight="15"/>
  <cols>
    <col min="1" max="1" width="4.7109375" style="448" customWidth="1"/>
    <col min="2" max="2" width="19.5703125" style="448" customWidth="1"/>
    <col min="3" max="3" width="17.7109375" style="448" customWidth="1"/>
    <col min="4" max="4" width="18" style="450" customWidth="1"/>
    <col min="5" max="5" width="9.85546875" style="448" customWidth="1"/>
    <col min="6" max="7" width="11" style="448" customWidth="1"/>
    <col min="8" max="8" width="10.42578125" style="451" customWidth="1"/>
    <col min="9" max="9" width="13.140625" style="451" customWidth="1"/>
    <col min="10" max="10" width="11.42578125" style="448" customWidth="1"/>
    <col min="11" max="11" width="17.5703125" style="448" customWidth="1"/>
    <col min="12" max="12" width="9.140625" style="448"/>
    <col min="13" max="13" width="12.28515625" style="448" customWidth="1"/>
    <col min="14" max="14" width="17.5703125" style="448" customWidth="1"/>
    <col min="15" max="15" width="9.140625" style="448"/>
    <col min="16" max="16" width="14.85546875" style="448" customWidth="1"/>
    <col min="17" max="16384" width="9.140625" style="448"/>
  </cols>
  <sheetData>
    <row r="1" spans="1:17" s="419" customFormat="1" ht="15.75">
      <c r="D1" s="444"/>
      <c r="H1" s="445"/>
      <c r="I1" s="445"/>
      <c r="M1" s="563"/>
      <c r="N1" s="563"/>
    </row>
    <row r="2" spans="1:17" s="419" customFormat="1" ht="15.75">
      <c r="D2" s="444"/>
      <c r="G2" s="433" t="s">
        <v>87</v>
      </c>
      <c r="H2" s="445"/>
      <c r="I2" s="14"/>
    </row>
    <row r="3" spans="1:17" s="419" customFormat="1" ht="15.75">
      <c r="A3" s="564" t="s">
        <v>1012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</row>
    <row r="4" spans="1:17" s="419" customFormat="1" ht="15.75">
      <c r="A4" s="567" t="s">
        <v>1066</v>
      </c>
      <c r="B4" s="567"/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</row>
    <row r="5" spans="1:17" s="419" customFormat="1">
      <c r="D5" s="444"/>
      <c r="H5" s="445"/>
      <c r="I5" s="445"/>
    </row>
    <row r="6" spans="1:17" s="419" customFormat="1" ht="23.25" customHeight="1">
      <c r="A6" s="569" t="s">
        <v>86</v>
      </c>
      <c r="B6" s="569" t="s">
        <v>85</v>
      </c>
      <c r="C6" s="569"/>
      <c r="D6" s="569"/>
      <c r="E6" s="569" t="s">
        <v>84</v>
      </c>
      <c r="F6" s="569"/>
      <c r="G6" s="569"/>
      <c r="H6" s="569"/>
      <c r="I6" s="569"/>
      <c r="J6" s="569"/>
      <c r="K6" s="569"/>
      <c r="L6" s="569"/>
      <c r="M6" s="569"/>
      <c r="N6" s="569" t="s">
        <v>83</v>
      </c>
    </row>
    <row r="7" spans="1:17" s="419" customFormat="1" ht="119.25" customHeight="1">
      <c r="A7" s="569"/>
      <c r="B7" s="478" t="s">
        <v>82</v>
      </c>
      <c r="C7" s="478" t="s">
        <v>81</v>
      </c>
      <c r="D7" s="478" t="s">
        <v>80</v>
      </c>
      <c r="E7" s="478" t="s">
        <v>79</v>
      </c>
      <c r="F7" s="478" t="s">
        <v>710</v>
      </c>
      <c r="G7" s="478" t="s">
        <v>78</v>
      </c>
      <c r="H7" s="478" t="s">
        <v>77</v>
      </c>
      <c r="I7" s="478" t="s">
        <v>76</v>
      </c>
      <c r="J7" s="478" t="s">
        <v>75</v>
      </c>
      <c r="K7" s="478" t="s">
        <v>73</v>
      </c>
      <c r="L7" s="478" t="s">
        <v>72</v>
      </c>
      <c r="M7" s="478" t="s">
        <v>780</v>
      </c>
      <c r="N7" s="569"/>
      <c r="Q7" s="13"/>
    </row>
    <row r="8" spans="1:17" s="419" customFormat="1">
      <c r="A8" s="12">
        <v>1</v>
      </c>
      <c r="B8" s="478">
        <v>2</v>
      </c>
      <c r="C8" s="478">
        <v>3</v>
      </c>
      <c r="D8" s="478">
        <v>4</v>
      </c>
      <c r="E8" s="478">
        <v>5</v>
      </c>
      <c r="F8" s="478">
        <v>6</v>
      </c>
      <c r="G8" s="478">
        <v>7</v>
      </c>
      <c r="H8" s="478">
        <v>8</v>
      </c>
      <c r="I8" s="478">
        <v>9</v>
      </c>
      <c r="J8" s="478">
        <v>10</v>
      </c>
      <c r="K8" s="478">
        <v>11</v>
      </c>
      <c r="L8" s="478">
        <v>12</v>
      </c>
      <c r="M8" s="478">
        <v>13</v>
      </c>
      <c r="N8" s="478">
        <v>14</v>
      </c>
    </row>
    <row r="9" spans="1:17" s="419" customFormat="1" ht="18.75" customHeight="1">
      <c r="A9" s="571" t="s">
        <v>44</v>
      </c>
      <c r="B9" s="571"/>
      <c r="C9" s="571"/>
      <c r="D9" s="571"/>
      <c r="E9" s="571"/>
      <c r="F9" s="571"/>
      <c r="G9" s="571"/>
      <c r="H9" s="571"/>
      <c r="I9" s="571"/>
      <c r="J9" s="571"/>
      <c r="K9" s="571"/>
      <c r="L9" s="571"/>
      <c r="M9" s="571"/>
      <c r="N9" s="571"/>
    </row>
    <row r="10" spans="1:17" s="419" customFormat="1" ht="129.75" customHeight="1">
      <c r="A10" s="11">
        <v>1</v>
      </c>
      <c r="B10" s="11" t="s">
        <v>762</v>
      </c>
      <c r="C10" s="7" t="s">
        <v>5</v>
      </c>
      <c r="D10" s="10" t="s">
        <v>763</v>
      </c>
      <c r="E10" s="8" t="s">
        <v>764</v>
      </c>
      <c r="F10" s="9">
        <v>44813</v>
      </c>
      <c r="G10" s="9">
        <v>44813</v>
      </c>
      <c r="H10" s="8">
        <v>36</v>
      </c>
      <c r="I10" s="15">
        <v>6600000</v>
      </c>
      <c r="J10" s="8" t="s">
        <v>760</v>
      </c>
      <c r="K10" s="10" t="s">
        <v>897</v>
      </c>
      <c r="L10" s="6">
        <v>0.105</v>
      </c>
      <c r="M10" s="6">
        <v>3.5000000000000003E-2</v>
      </c>
      <c r="N10" s="96">
        <v>937431.51</v>
      </c>
      <c r="O10" s="419" t="s">
        <v>1072</v>
      </c>
    </row>
    <row r="11" spans="1:17" s="5" customFormat="1" ht="19.5" customHeight="1">
      <c r="A11" s="618">
        <f>A10</f>
        <v>1</v>
      </c>
      <c r="B11" s="619" t="s">
        <v>0</v>
      </c>
      <c r="C11" s="133"/>
      <c r="D11" s="134"/>
      <c r="E11" s="133"/>
      <c r="F11" s="133"/>
      <c r="G11" s="477"/>
      <c r="H11" s="477"/>
      <c r="I11" s="611">
        <f>SUM(I10:I10)</f>
        <v>6600000</v>
      </c>
      <c r="J11" s="605" t="str">
        <f>J10</f>
        <v>руб. ПМР</v>
      </c>
      <c r="K11" s="620"/>
      <c r="L11" s="617"/>
      <c r="M11" s="617"/>
      <c r="N11" s="617">
        <f t="shared" ref="N11" si="0">SUM(N10:N10)</f>
        <v>937431.51</v>
      </c>
    </row>
    <row r="12" spans="1:17" s="5" customFormat="1" ht="21.75" customHeight="1">
      <c r="A12" s="618"/>
      <c r="B12" s="619"/>
      <c r="C12" s="133"/>
      <c r="D12" s="134"/>
      <c r="E12" s="133"/>
      <c r="F12" s="133"/>
      <c r="G12" s="477"/>
      <c r="H12" s="477"/>
      <c r="I12" s="613"/>
      <c r="J12" s="607"/>
      <c r="K12" s="620"/>
      <c r="L12" s="617"/>
      <c r="M12" s="617"/>
      <c r="N12" s="617"/>
    </row>
    <row r="13" spans="1:17" s="419" customFormat="1">
      <c r="A13" s="487"/>
      <c r="B13" s="487"/>
      <c r="C13" s="487"/>
      <c r="D13" s="488"/>
      <c r="E13" s="487"/>
      <c r="F13" s="487"/>
      <c r="G13" s="487"/>
      <c r="H13" s="489"/>
      <c r="I13" s="489"/>
      <c r="J13" s="487"/>
      <c r="K13" s="487"/>
      <c r="L13" s="446" t="s">
        <v>781</v>
      </c>
    </row>
    <row r="14" spans="1:17" s="419" customFormat="1">
      <c r="A14" s="487"/>
      <c r="B14" s="487"/>
      <c r="C14" s="487"/>
      <c r="D14" s="488"/>
      <c r="E14" s="487"/>
      <c r="F14" s="487"/>
      <c r="G14" s="487"/>
      <c r="H14" s="489"/>
      <c r="I14" s="489"/>
      <c r="J14" s="487"/>
      <c r="K14" s="487"/>
      <c r="L14" s="446" t="s">
        <v>782</v>
      </c>
      <c r="N14" s="447">
        <f>44074.03</f>
        <v>44074.03</v>
      </c>
    </row>
    <row r="15" spans="1:17" s="419" customFormat="1">
      <c r="A15" s="487"/>
      <c r="B15" s="487"/>
      <c r="C15" s="487"/>
      <c r="D15" s="488"/>
      <c r="E15" s="487"/>
      <c r="F15" s="487"/>
      <c r="G15" s="487"/>
      <c r="H15" s="489"/>
      <c r="I15" s="489"/>
      <c r="J15" s="487"/>
      <c r="K15" s="487"/>
      <c r="L15" s="4" t="s">
        <v>783</v>
      </c>
      <c r="M15" s="446"/>
      <c r="N15" s="447">
        <v>411800.99</v>
      </c>
    </row>
    <row r="16" spans="1:17" s="419" customFormat="1">
      <c r="A16" s="487"/>
      <c r="B16" s="487"/>
      <c r="C16" s="487"/>
      <c r="D16" s="488"/>
      <c r="E16" s="487"/>
      <c r="F16" s="487"/>
      <c r="G16" s="487"/>
      <c r="H16" s="489"/>
      <c r="I16" s="489"/>
      <c r="J16" s="487"/>
      <c r="K16" s="487"/>
      <c r="L16" s="446" t="s">
        <v>956</v>
      </c>
      <c r="N16" s="447">
        <v>282233.26</v>
      </c>
      <c r="O16" s="448"/>
      <c r="P16" s="449"/>
    </row>
    <row r="17" spans="1:16">
      <c r="A17" s="492"/>
      <c r="B17" s="492"/>
      <c r="C17" s="492"/>
      <c r="D17" s="493"/>
      <c r="E17" s="492"/>
      <c r="F17" s="492"/>
      <c r="G17" s="492"/>
      <c r="H17" s="494"/>
      <c r="I17" s="494"/>
      <c r="J17" s="492"/>
      <c r="K17" s="492"/>
      <c r="L17" s="446" t="s">
        <v>1043</v>
      </c>
      <c r="N17" s="447">
        <f>N11-N14-N15-N16</f>
        <v>199323.22999999998</v>
      </c>
    </row>
    <row r="20" spans="1:16">
      <c r="P20" s="452"/>
    </row>
    <row r="56" spans="16:16">
      <c r="P56" s="448">
        <v>1815718.24</v>
      </c>
    </row>
    <row r="57" spans="16:16">
      <c r="P57" s="448">
        <v>336293.31</v>
      </c>
    </row>
    <row r="59" spans="16:16">
      <c r="P59" s="448">
        <v>427438.74</v>
      </c>
    </row>
    <row r="60" spans="16:16">
      <c r="P60" s="448">
        <v>496993.52</v>
      </c>
    </row>
    <row r="61" spans="16:16">
      <c r="P61" s="448">
        <v>406863.44</v>
      </c>
    </row>
    <row r="63" spans="16:16">
      <c r="P63" s="448">
        <v>51063.07</v>
      </c>
    </row>
    <row r="64" spans="16:16">
      <c r="P64" s="448">
        <v>216001.59</v>
      </c>
    </row>
    <row r="65" spans="16:16">
      <c r="P65" s="448">
        <v>1174464.19</v>
      </c>
    </row>
    <row r="66" spans="16:16">
      <c r="P66" s="448">
        <v>306676.06</v>
      </c>
    </row>
    <row r="69" spans="16:16">
      <c r="P69" s="448">
        <v>722901.16</v>
      </c>
    </row>
    <row r="70" spans="16:16">
      <c r="P70" s="448">
        <v>367240.59</v>
      </c>
    </row>
    <row r="71" spans="16:16">
      <c r="P71" s="448">
        <v>2113691.34</v>
      </c>
    </row>
    <row r="72" spans="16:16">
      <c r="P72" s="448">
        <v>48748.31</v>
      </c>
    </row>
    <row r="73" spans="16:16">
      <c r="P73" s="448">
        <v>478088.13</v>
      </c>
    </row>
    <row r="74" spans="16:16">
      <c r="P74" s="448">
        <v>705078.49</v>
      </c>
    </row>
    <row r="75" spans="16:16">
      <c r="P75" s="448">
        <v>375018.18</v>
      </c>
    </row>
    <row r="76" spans="16:16">
      <c r="P76" s="448">
        <v>89534.39</v>
      </c>
    </row>
    <row r="77" spans="16:16">
      <c r="P77" s="448">
        <v>953596.9</v>
      </c>
    </row>
    <row r="78" spans="16:16">
      <c r="P78" s="448">
        <v>286511.28000000003</v>
      </c>
    </row>
    <row r="79" spans="16:16">
      <c r="P79" s="448">
        <v>320390.18</v>
      </c>
    </row>
    <row r="80" spans="16:16">
      <c r="P80" s="448">
        <v>1471129.51</v>
      </c>
    </row>
    <row r="81" spans="16:16">
      <c r="P81" s="448">
        <v>259524.01</v>
      </c>
    </row>
    <row r="82" spans="16:16">
      <c r="P82" s="448">
        <v>1719847.13</v>
      </c>
    </row>
    <row r="83" spans="16:16">
      <c r="P83" s="448">
        <v>532756.14</v>
      </c>
    </row>
    <row r="84" spans="16:16">
      <c r="P84" s="448">
        <v>697332.13</v>
      </c>
    </row>
    <row r="85" spans="16:16">
      <c r="P85" s="448">
        <v>42075.46</v>
      </c>
    </row>
    <row r="86" spans="16:16">
      <c r="P86" s="448">
        <v>476102.93</v>
      </c>
    </row>
    <row r="88" spans="16:16">
      <c r="P88" s="448">
        <v>5085437.75</v>
      </c>
    </row>
    <row r="89" spans="16:16">
      <c r="P89" s="448">
        <v>108713.07</v>
      </c>
    </row>
    <row r="90" spans="16:16">
      <c r="P90" s="448">
        <v>228164.24</v>
      </c>
    </row>
    <row r="91" spans="16:16">
      <c r="P91" s="448">
        <v>979814.75</v>
      </c>
    </row>
    <row r="92" spans="16:16">
      <c r="P92" s="448">
        <v>2174400.44</v>
      </c>
    </row>
    <row r="93" spans="16:16">
      <c r="P93" s="448">
        <v>401539.2</v>
      </c>
    </row>
    <row r="94" spans="16:16">
      <c r="P94" s="448">
        <v>3817162.44</v>
      </c>
    </row>
    <row r="96" spans="16:16">
      <c r="P96" s="448">
        <v>955006.35</v>
      </c>
    </row>
    <row r="97" spans="16:16">
      <c r="P97" s="448">
        <v>176277.04</v>
      </c>
    </row>
    <row r="100" spans="16:16">
      <c r="P100" s="448">
        <v>1521286.27</v>
      </c>
    </row>
    <row r="101" spans="16:16">
      <c r="P101" s="448">
        <v>1778385.43</v>
      </c>
    </row>
    <row r="102" spans="16:16">
      <c r="P102" s="448">
        <v>229911.16</v>
      </c>
    </row>
  </sheetData>
  <mergeCells count="16">
    <mergeCell ref="M1:N1"/>
    <mergeCell ref="L11:L12"/>
    <mergeCell ref="M11:M12"/>
    <mergeCell ref="N11:N12"/>
    <mergeCell ref="A11:A12"/>
    <mergeCell ref="B11:B12"/>
    <mergeCell ref="I11:I12"/>
    <mergeCell ref="J11:J12"/>
    <mergeCell ref="K11:K12"/>
    <mergeCell ref="A3:N3"/>
    <mergeCell ref="A4:N4"/>
    <mergeCell ref="B6:D6"/>
    <mergeCell ref="E6:M6"/>
    <mergeCell ref="A9:N9"/>
    <mergeCell ref="A6:A7"/>
    <mergeCell ref="N6:N7"/>
  </mergeCells>
  <pageMargins left="0.23622047244094499" right="0.23622047244094499" top="0.55118110236220497" bottom="0.55118110236220497" header="0" footer="0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97FA6-1730-400D-B078-0DC724393F29}">
  <dimension ref="A1:R103"/>
  <sheetViews>
    <sheetView view="pageBreakPreview" zoomScale="80" zoomScaleNormal="80" zoomScaleSheetLayoutView="80" workbookViewId="0">
      <selection activeCell="N1" sqref="N1:O1"/>
    </sheetView>
  </sheetViews>
  <sheetFormatPr defaultColWidth="9.140625" defaultRowHeight="15"/>
  <cols>
    <col min="1" max="1" width="4.7109375" style="443" customWidth="1"/>
    <col min="2" max="2" width="19.5703125" style="443" customWidth="1"/>
    <col min="3" max="3" width="17.7109375" style="443" customWidth="1"/>
    <col min="4" max="4" width="18" style="458" customWidth="1"/>
    <col min="5" max="5" width="9.85546875" style="443" customWidth="1"/>
    <col min="6" max="7" width="11" style="443" customWidth="1"/>
    <col min="8" max="8" width="10.42578125" style="459" customWidth="1"/>
    <col min="9" max="9" width="13.140625" style="459" customWidth="1"/>
    <col min="10" max="11" width="11.42578125" style="443" customWidth="1"/>
    <col min="12" max="12" width="17.5703125" style="443" customWidth="1"/>
    <col min="13" max="13" width="9.140625" style="443"/>
    <col min="14" max="14" width="12.28515625" style="443" customWidth="1"/>
    <col min="15" max="15" width="17.5703125" style="443" customWidth="1"/>
    <col min="16" max="16" width="9.140625" style="443"/>
    <col min="17" max="17" width="14.85546875" style="443" customWidth="1"/>
    <col min="18" max="16384" width="9.140625" style="443"/>
  </cols>
  <sheetData>
    <row r="1" spans="1:18" s="441" customFormat="1" ht="15.75">
      <c r="D1" s="453"/>
      <c r="H1" s="454"/>
      <c r="I1" s="454"/>
      <c r="N1" s="563"/>
      <c r="O1" s="563"/>
    </row>
    <row r="2" spans="1:18" s="441" customFormat="1" ht="15.75">
      <c r="D2" s="453"/>
      <c r="G2" s="364" t="s">
        <v>87</v>
      </c>
      <c r="H2" s="454"/>
      <c r="I2" s="365"/>
    </row>
    <row r="3" spans="1:18" s="441" customFormat="1" ht="15.75" customHeight="1">
      <c r="A3" s="649" t="s">
        <v>898</v>
      </c>
      <c r="B3" s="649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</row>
    <row r="4" spans="1:18" s="441" customFormat="1" ht="15.75">
      <c r="A4" s="650" t="s">
        <v>1069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</row>
    <row r="5" spans="1:18" s="441" customFormat="1">
      <c r="D5" s="453"/>
      <c r="H5" s="454"/>
      <c r="I5" s="454"/>
    </row>
    <row r="6" spans="1:18" s="441" customFormat="1" ht="23.25" customHeight="1">
      <c r="A6" s="651" t="s">
        <v>86</v>
      </c>
      <c r="B6" s="651" t="s">
        <v>85</v>
      </c>
      <c r="C6" s="651"/>
      <c r="D6" s="651"/>
      <c r="E6" s="651" t="s">
        <v>84</v>
      </c>
      <c r="F6" s="651"/>
      <c r="G6" s="651"/>
      <c r="H6" s="651"/>
      <c r="I6" s="651"/>
      <c r="J6" s="651"/>
      <c r="K6" s="651"/>
      <c r="L6" s="651"/>
      <c r="M6" s="651"/>
      <c r="N6" s="651"/>
      <c r="O6" s="651" t="s">
        <v>83</v>
      </c>
    </row>
    <row r="7" spans="1:18" s="441" customFormat="1" ht="119.25" customHeight="1">
      <c r="A7" s="651"/>
      <c r="B7" s="434" t="s">
        <v>82</v>
      </c>
      <c r="C7" s="434" t="s">
        <v>81</v>
      </c>
      <c r="D7" s="434" t="s">
        <v>80</v>
      </c>
      <c r="E7" s="434" t="s">
        <v>79</v>
      </c>
      <c r="F7" s="434" t="s">
        <v>710</v>
      </c>
      <c r="G7" s="434" t="s">
        <v>78</v>
      </c>
      <c r="H7" s="434" t="s">
        <v>77</v>
      </c>
      <c r="I7" s="434" t="s">
        <v>877</v>
      </c>
      <c r="J7" s="434" t="s">
        <v>75</v>
      </c>
      <c r="K7" s="434" t="s">
        <v>987</v>
      </c>
      <c r="L7" s="434" t="s">
        <v>73</v>
      </c>
      <c r="M7" s="434" t="s">
        <v>72</v>
      </c>
      <c r="N7" s="434" t="s">
        <v>71</v>
      </c>
      <c r="O7" s="651"/>
      <c r="R7" s="455"/>
    </row>
    <row r="8" spans="1:18" s="441" customFormat="1">
      <c r="A8" s="366">
        <v>1</v>
      </c>
      <c r="B8" s="434">
        <v>2</v>
      </c>
      <c r="C8" s="434">
        <v>3</v>
      </c>
      <c r="D8" s="434">
        <v>4</v>
      </c>
      <c r="E8" s="434">
        <v>5</v>
      </c>
      <c r="F8" s="434">
        <v>6</v>
      </c>
      <c r="G8" s="434">
        <v>7</v>
      </c>
      <c r="H8" s="434">
        <v>8</v>
      </c>
      <c r="I8" s="434">
        <v>9</v>
      </c>
      <c r="J8" s="434">
        <v>10</v>
      </c>
      <c r="K8" s="434">
        <v>11</v>
      </c>
      <c r="L8" s="434">
        <v>12</v>
      </c>
      <c r="M8" s="434">
        <v>13</v>
      </c>
      <c r="N8" s="434">
        <v>14</v>
      </c>
      <c r="O8" s="434">
        <v>15</v>
      </c>
    </row>
    <row r="9" spans="1:18" s="441" customFormat="1" ht="18.75" customHeight="1">
      <c r="A9" s="652" t="s">
        <v>44</v>
      </c>
      <c r="B9" s="652"/>
      <c r="C9" s="652"/>
      <c r="D9" s="652"/>
      <c r="E9" s="652"/>
      <c r="F9" s="652"/>
      <c r="G9" s="652"/>
      <c r="H9" s="652"/>
      <c r="I9" s="652"/>
      <c r="J9" s="652"/>
      <c r="K9" s="652"/>
      <c r="L9" s="652"/>
      <c r="M9" s="652"/>
      <c r="N9" s="652"/>
      <c r="O9" s="652"/>
    </row>
    <row r="10" spans="1:18" s="441" customFormat="1" ht="111" customHeight="1">
      <c r="A10" s="367">
        <v>1</v>
      </c>
      <c r="B10" s="368" t="s">
        <v>878</v>
      </c>
      <c r="C10" s="369" t="s">
        <v>899</v>
      </c>
      <c r="D10" s="368" t="s">
        <v>879</v>
      </c>
      <c r="E10" s="370" t="s">
        <v>880</v>
      </c>
      <c r="F10" s="371">
        <v>45128</v>
      </c>
      <c r="G10" s="371">
        <v>45132</v>
      </c>
      <c r="H10" s="370">
        <v>17</v>
      </c>
      <c r="I10" s="372">
        <v>2101725</v>
      </c>
      <c r="J10" s="370" t="s">
        <v>760</v>
      </c>
      <c r="K10" s="423">
        <v>45691</v>
      </c>
      <c r="L10" s="369" t="s">
        <v>881</v>
      </c>
      <c r="M10" s="373">
        <v>0.1</v>
      </c>
      <c r="N10" s="373">
        <v>0.04</v>
      </c>
      <c r="O10" s="374">
        <v>99312.44</v>
      </c>
      <c r="P10" s="441" t="s">
        <v>1047</v>
      </c>
    </row>
    <row r="11" spans="1:18" s="378" customFormat="1" ht="19.5" customHeight="1">
      <c r="A11" s="640">
        <f>A10</f>
        <v>1</v>
      </c>
      <c r="B11" s="632" t="s">
        <v>0</v>
      </c>
      <c r="C11" s="375"/>
      <c r="D11" s="376"/>
      <c r="E11" s="375"/>
      <c r="F11" s="375"/>
      <c r="G11" s="377"/>
      <c r="H11" s="377"/>
      <c r="I11" s="653">
        <f>I10</f>
        <v>2101725</v>
      </c>
      <c r="J11" s="640" t="str">
        <f>J10</f>
        <v>руб. ПМР</v>
      </c>
      <c r="K11" s="439"/>
      <c r="L11" s="655"/>
      <c r="M11" s="621"/>
      <c r="N11" s="621"/>
      <c r="O11" s="621">
        <f>O10</f>
        <v>99312.44</v>
      </c>
    </row>
    <row r="12" spans="1:18" s="378" customFormat="1" ht="21.75" customHeight="1">
      <c r="A12" s="641"/>
      <c r="B12" s="633"/>
      <c r="C12" s="375"/>
      <c r="D12" s="376"/>
      <c r="E12" s="375"/>
      <c r="F12" s="375"/>
      <c r="G12" s="377"/>
      <c r="H12" s="377"/>
      <c r="I12" s="654"/>
      <c r="J12" s="641"/>
      <c r="K12" s="440"/>
      <c r="L12" s="656"/>
      <c r="M12" s="622"/>
      <c r="N12" s="622"/>
      <c r="O12" s="622"/>
    </row>
    <row r="13" spans="1:18" s="441" customFormat="1" ht="18.75" customHeight="1">
      <c r="A13" s="652" t="s">
        <v>70</v>
      </c>
      <c r="B13" s="652"/>
      <c r="C13" s="652"/>
      <c r="D13" s="652"/>
      <c r="E13" s="652"/>
      <c r="F13" s="652"/>
      <c r="G13" s="652"/>
      <c r="H13" s="652"/>
      <c r="I13" s="652"/>
      <c r="J13" s="652"/>
      <c r="K13" s="652"/>
      <c r="L13" s="652"/>
      <c r="M13" s="652"/>
      <c r="N13" s="652"/>
      <c r="O13" s="652"/>
    </row>
    <row r="14" spans="1:18" s="441" customFormat="1" ht="106.5" customHeight="1">
      <c r="A14" s="379">
        <v>1</v>
      </c>
      <c r="B14" s="380" t="s">
        <v>900</v>
      </c>
      <c r="C14" s="381" t="s">
        <v>899</v>
      </c>
      <c r="D14" s="380" t="s">
        <v>901</v>
      </c>
      <c r="E14" s="382" t="s">
        <v>902</v>
      </c>
      <c r="F14" s="2">
        <v>45278</v>
      </c>
      <c r="G14" s="2" t="s">
        <v>718</v>
      </c>
      <c r="H14" s="382">
        <v>12</v>
      </c>
      <c r="I14" s="383">
        <v>330000</v>
      </c>
      <c r="J14" s="382" t="s">
        <v>760</v>
      </c>
      <c r="K14" s="2" t="s">
        <v>989</v>
      </c>
      <c r="L14" s="381" t="s">
        <v>957</v>
      </c>
      <c r="M14" s="384">
        <v>0.12</v>
      </c>
      <c r="N14" s="384">
        <v>0.06</v>
      </c>
      <c r="O14" s="383" t="s">
        <v>718</v>
      </c>
      <c r="P14" s="442" t="s">
        <v>988</v>
      </c>
    </row>
    <row r="15" spans="1:18" s="378" customFormat="1" ht="19.5" customHeight="1">
      <c r="A15" s="646">
        <f>A10</f>
        <v>1</v>
      </c>
      <c r="B15" s="634" t="s">
        <v>0</v>
      </c>
      <c r="C15" s="385"/>
      <c r="D15" s="386"/>
      <c r="E15" s="385"/>
      <c r="F15" s="385"/>
      <c r="G15" s="387"/>
      <c r="H15" s="387"/>
      <c r="I15" s="642">
        <f>I14</f>
        <v>330000</v>
      </c>
      <c r="J15" s="646" t="str">
        <f>J14</f>
        <v>руб. ПМР</v>
      </c>
      <c r="K15" s="437"/>
      <c r="L15" s="638"/>
      <c r="M15" s="623"/>
      <c r="N15" s="623"/>
      <c r="O15" s="623">
        <v>0</v>
      </c>
    </row>
    <row r="16" spans="1:18" s="378" customFormat="1" ht="21.75" customHeight="1">
      <c r="A16" s="647"/>
      <c r="B16" s="635"/>
      <c r="C16" s="385"/>
      <c r="D16" s="386"/>
      <c r="E16" s="385"/>
      <c r="F16" s="385"/>
      <c r="G16" s="387"/>
      <c r="H16" s="387"/>
      <c r="I16" s="643"/>
      <c r="J16" s="647"/>
      <c r="K16" s="438"/>
      <c r="L16" s="639"/>
      <c r="M16" s="629"/>
      <c r="N16" s="629"/>
      <c r="O16" s="624"/>
    </row>
    <row r="17" spans="1:15" s="378" customFormat="1" ht="19.5" customHeight="1">
      <c r="A17" s="630">
        <f>A11+A15</f>
        <v>2</v>
      </c>
      <c r="B17" s="636" t="s">
        <v>0</v>
      </c>
      <c r="C17" s="388"/>
      <c r="D17" s="389"/>
      <c r="E17" s="388"/>
      <c r="F17" s="388"/>
      <c r="G17" s="390"/>
      <c r="H17" s="390"/>
      <c r="I17" s="644">
        <f>I11+I15</f>
        <v>2431725</v>
      </c>
      <c r="J17" s="630" t="str">
        <f>J15</f>
        <v>руб. ПМР</v>
      </c>
      <c r="K17" s="435"/>
      <c r="L17" s="627"/>
      <c r="M17" s="625"/>
      <c r="N17" s="625"/>
      <c r="O17" s="625">
        <f>O11+O15</f>
        <v>99312.44</v>
      </c>
    </row>
    <row r="18" spans="1:15" s="378" customFormat="1" ht="21.75" customHeight="1">
      <c r="A18" s="631"/>
      <c r="B18" s="637"/>
      <c r="C18" s="388"/>
      <c r="D18" s="389"/>
      <c r="E18" s="388"/>
      <c r="F18" s="388"/>
      <c r="G18" s="390"/>
      <c r="H18" s="390"/>
      <c r="I18" s="645"/>
      <c r="J18" s="631"/>
      <c r="K18" s="436"/>
      <c r="L18" s="628"/>
      <c r="M18" s="626"/>
      <c r="N18" s="626"/>
      <c r="O18" s="626"/>
    </row>
    <row r="19" spans="1:15" s="441" customFormat="1" ht="15.75">
      <c r="B19" s="3" t="s">
        <v>990</v>
      </c>
      <c r="D19" s="453"/>
      <c r="H19" s="454"/>
      <c r="L19" s="454"/>
      <c r="M19" s="454"/>
      <c r="N19" s="456" t="s">
        <v>883</v>
      </c>
      <c r="O19" s="456"/>
    </row>
    <row r="20" spans="1:15" s="441" customFormat="1">
      <c r="D20" s="453"/>
      <c r="H20" s="454"/>
      <c r="L20" s="454"/>
      <c r="M20" s="454"/>
      <c r="N20" s="456" t="s">
        <v>824</v>
      </c>
      <c r="O20" s="457">
        <v>37142.629999999997</v>
      </c>
    </row>
    <row r="21" spans="1:15" s="441" customFormat="1">
      <c r="D21" s="453"/>
      <c r="H21" s="454"/>
      <c r="L21" s="454"/>
      <c r="M21" s="454"/>
      <c r="N21" s="456" t="s">
        <v>925</v>
      </c>
      <c r="O21" s="457">
        <v>61619.27</v>
      </c>
    </row>
    <row r="22" spans="1:15" s="441" customFormat="1">
      <c r="D22" s="453"/>
      <c r="H22" s="454"/>
      <c r="L22" s="454"/>
      <c r="M22" s="454"/>
      <c r="N22" s="456" t="s">
        <v>1044</v>
      </c>
      <c r="O22" s="457">
        <f>O17-O20-O21</f>
        <v>550.54000000000815</v>
      </c>
    </row>
    <row r="23" spans="1:15" s="441" customFormat="1" ht="15.75">
      <c r="D23" s="453"/>
      <c r="H23" s="454"/>
      <c r="I23" s="448"/>
      <c r="J23" s="446"/>
      <c r="K23" s="448"/>
      <c r="L23" s="648"/>
      <c r="M23" s="648"/>
      <c r="N23" s="1"/>
      <c r="O23" s="448"/>
    </row>
    <row r="24" spans="1:15">
      <c r="I24" s="421"/>
      <c r="J24" s="460"/>
      <c r="K24" s="448"/>
      <c r="L24" s="648"/>
      <c r="M24" s="648"/>
      <c r="N24" s="648"/>
      <c r="O24" s="648"/>
    </row>
    <row r="57" spans="17:17">
      <c r="Q57" s="443">
        <v>1815718.24</v>
      </c>
    </row>
    <row r="58" spans="17:17">
      <c r="Q58" s="443">
        <v>336293.31</v>
      </c>
    </row>
    <row r="60" spans="17:17">
      <c r="Q60" s="443">
        <v>427438.74</v>
      </c>
    </row>
    <row r="61" spans="17:17">
      <c r="Q61" s="443">
        <v>496993.52</v>
      </c>
    </row>
    <row r="62" spans="17:17">
      <c r="Q62" s="443">
        <v>406863.44</v>
      </c>
    </row>
    <row r="64" spans="17:17">
      <c r="Q64" s="443">
        <v>51063.07</v>
      </c>
    </row>
    <row r="65" spans="17:17">
      <c r="Q65" s="443">
        <v>216001.59</v>
      </c>
    </row>
    <row r="66" spans="17:17">
      <c r="Q66" s="443">
        <v>1174464.19</v>
      </c>
    </row>
    <row r="67" spans="17:17">
      <c r="Q67" s="443">
        <v>306676.06</v>
      </c>
    </row>
    <row r="70" spans="17:17">
      <c r="Q70" s="443">
        <v>722901.16</v>
      </c>
    </row>
    <row r="71" spans="17:17">
      <c r="Q71" s="443">
        <v>367240.59</v>
      </c>
    </row>
    <row r="72" spans="17:17">
      <c r="Q72" s="443">
        <v>2113691.34</v>
      </c>
    </row>
    <row r="73" spans="17:17">
      <c r="Q73" s="443">
        <v>48748.31</v>
      </c>
    </row>
    <row r="74" spans="17:17">
      <c r="Q74" s="443">
        <v>478088.13</v>
      </c>
    </row>
    <row r="75" spans="17:17">
      <c r="Q75" s="443">
        <v>705078.49</v>
      </c>
    </row>
    <row r="76" spans="17:17">
      <c r="Q76" s="443">
        <v>375018.18</v>
      </c>
    </row>
    <row r="77" spans="17:17">
      <c r="Q77" s="443">
        <v>89534.39</v>
      </c>
    </row>
    <row r="78" spans="17:17">
      <c r="Q78" s="443">
        <v>953596.9</v>
      </c>
    </row>
    <row r="79" spans="17:17">
      <c r="Q79" s="443">
        <v>286511.28000000003</v>
      </c>
    </row>
    <row r="80" spans="17:17">
      <c r="Q80" s="443">
        <v>320390.18</v>
      </c>
    </row>
    <row r="81" spans="17:17">
      <c r="Q81" s="443">
        <v>1471129.51</v>
      </c>
    </row>
    <row r="82" spans="17:17">
      <c r="Q82" s="443">
        <v>259524.01</v>
      </c>
    </row>
    <row r="83" spans="17:17">
      <c r="Q83" s="443">
        <v>1719847.13</v>
      </c>
    </row>
    <row r="84" spans="17:17">
      <c r="Q84" s="443">
        <v>532756.14</v>
      </c>
    </row>
    <row r="85" spans="17:17">
      <c r="Q85" s="443">
        <v>697332.13</v>
      </c>
    </row>
    <row r="86" spans="17:17">
      <c r="Q86" s="443">
        <v>42075.46</v>
      </c>
    </row>
    <row r="87" spans="17:17">
      <c r="Q87" s="443">
        <v>476102.93</v>
      </c>
    </row>
    <row r="89" spans="17:17">
      <c r="Q89" s="443">
        <v>5085437.75</v>
      </c>
    </row>
    <row r="90" spans="17:17">
      <c r="Q90" s="443">
        <v>108713.07</v>
      </c>
    </row>
    <row r="91" spans="17:17">
      <c r="Q91" s="443">
        <v>228164.24</v>
      </c>
    </row>
    <row r="92" spans="17:17">
      <c r="Q92" s="443">
        <v>979814.75</v>
      </c>
    </row>
    <row r="93" spans="17:17">
      <c r="Q93" s="443">
        <v>2174400.44</v>
      </c>
    </row>
    <row r="94" spans="17:17">
      <c r="Q94" s="443">
        <v>401539.2</v>
      </c>
    </row>
    <row r="95" spans="17:17">
      <c r="Q95" s="443">
        <v>3817162.44</v>
      </c>
    </row>
    <row r="97" spans="17:17">
      <c r="Q97" s="443">
        <v>955006.35</v>
      </c>
    </row>
    <row r="98" spans="17:17">
      <c r="Q98" s="443">
        <v>176277.04</v>
      </c>
    </row>
    <row r="101" spans="17:17">
      <c r="Q101" s="443">
        <v>1521286.27</v>
      </c>
    </row>
    <row r="102" spans="17:17">
      <c r="Q102" s="443">
        <v>1778385.43</v>
      </c>
    </row>
    <row r="103" spans="17:17">
      <c r="Q103" s="443">
        <v>229911.16</v>
      </c>
    </row>
  </sheetData>
  <mergeCells count="36">
    <mergeCell ref="L23:M23"/>
    <mergeCell ref="L24:M24"/>
    <mergeCell ref="N24:O24"/>
    <mergeCell ref="N1:O1"/>
    <mergeCell ref="A3:O3"/>
    <mergeCell ref="A4:O4"/>
    <mergeCell ref="B6:D6"/>
    <mergeCell ref="E6:N6"/>
    <mergeCell ref="J17:J18"/>
    <mergeCell ref="A9:O9"/>
    <mergeCell ref="O6:O7"/>
    <mergeCell ref="A6:A7"/>
    <mergeCell ref="A13:O13"/>
    <mergeCell ref="I11:I12"/>
    <mergeCell ref="L11:L12"/>
    <mergeCell ref="A15:A16"/>
    <mergeCell ref="A17:A18"/>
    <mergeCell ref="B11:B12"/>
    <mergeCell ref="B15:B16"/>
    <mergeCell ref="B17:B18"/>
    <mergeCell ref="L15:L16"/>
    <mergeCell ref="A11:A12"/>
    <mergeCell ref="I15:I16"/>
    <mergeCell ref="I17:I18"/>
    <mergeCell ref="J11:J12"/>
    <mergeCell ref="J15:J16"/>
    <mergeCell ref="O11:O12"/>
    <mergeCell ref="O15:O16"/>
    <mergeCell ref="O17:O18"/>
    <mergeCell ref="L17:L18"/>
    <mergeCell ref="M11:M12"/>
    <mergeCell ref="M15:M16"/>
    <mergeCell ref="M17:M18"/>
    <mergeCell ref="N11:N12"/>
    <mergeCell ref="N15:N16"/>
    <mergeCell ref="N17:N18"/>
  </mergeCells>
  <pageMargins left="0.23622047244094499" right="0.23622047244094499" top="0.55118110236220497" bottom="0.55118110236220497" header="0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П355</vt:lpstr>
      <vt:lpstr>П128</vt:lpstr>
      <vt:lpstr>П254 </vt:lpstr>
      <vt:lpstr>П214</vt:lpstr>
      <vt:lpstr>П355!Заголовки_для_печати</vt:lpstr>
      <vt:lpstr>П128!Область_печати</vt:lpstr>
      <vt:lpstr>П214!Область_печати</vt:lpstr>
      <vt:lpstr>'П254 '!Область_печати</vt:lpstr>
      <vt:lpstr>П355!Область_печати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Балан Наталья</dc:creator>
  <cp:lastModifiedBy>Алёна Куценко</cp:lastModifiedBy>
  <cp:lastPrinted>2025-04-16T10:37:47Z</cp:lastPrinted>
  <dcterms:created xsi:type="dcterms:W3CDTF">2020-01-23T08:43:04Z</dcterms:created>
  <dcterms:modified xsi:type="dcterms:W3CDTF">2026-03-26T12:56:46Z</dcterms:modified>
</cp:coreProperties>
</file>