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победители" sheetId="1" r:id="rId1"/>
  </sheets>
  <definedNames>
    <definedName name="_xlnm.Print_Titles" localSheetId="0">победители!$2:$2</definedName>
    <definedName name="_xlnm.Print_Area" localSheetId="0">победители!$A$1:$J$40</definedName>
  </definedNames>
  <calcPr calcId="125725"/>
</workbook>
</file>

<file path=xl/calcChain.xml><?xml version="1.0" encoding="utf-8"?>
<calcChain xmlns="http://schemas.openxmlformats.org/spreadsheetml/2006/main">
  <c r="J36" i="1"/>
  <c r="F36"/>
  <c r="J35"/>
  <c r="J33"/>
  <c r="J32"/>
  <c r="F32"/>
  <c r="J31"/>
  <c r="J30"/>
  <c r="J29"/>
  <c r="J28"/>
  <c r="J26"/>
  <c r="J25"/>
  <c r="F25"/>
  <c r="J23"/>
  <c r="F23"/>
  <c r="J22"/>
  <c r="F22"/>
  <c r="J20"/>
  <c r="F20"/>
  <c r="J19"/>
  <c r="J18"/>
  <c r="J17"/>
  <c r="F17"/>
  <c r="J16"/>
  <c r="J15"/>
  <c r="J13"/>
  <c r="J12"/>
  <c r="F12"/>
  <c r="J10"/>
  <c r="J9"/>
  <c r="F9"/>
  <c r="F8"/>
  <c r="J7"/>
  <c r="J6"/>
  <c r="J5"/>
  <c r="J4"/>
</calcChain>
</file>

<file path=xl/sharedStrings.xml><?xml version="1.0" encoding="utf-8"?>
<sst xmlns="http://schemas.openxmlformats.org/spreadsheetml/2006/main" count="181" uniqueCount="113">
  <si>
    <t>Перечень проектов, отобранных для кредитования без дополнительного залога</t>
  </si>
  <si>
    <t>№
п/п</t>
  </si>
  <si>
    <t>Наименование конкурсанта</t>
  </si>
  <si>
    <t>Статус
(Д-дейст-й,
Н - нач-й)</t>
  </si>
  <si>
    <t>Направление кредитования</t>
  </si>
  <si>
    <t>Цель кредитования</t>
  </si>
  <si>
    <t>Собственные средства, %</t>
  </si>
  <si>
    <t>Сбыт
(Э-экспорт, 
В-внутр. рынок)</t>
  </si>
  <si>
    <t>Новые рабочие места 
(кол-во)</t>
  </si>
  <si>
    <t>Средний балл</t>
  </si>
  <si>
    <t xml:space="preserve">г. Тирасполь </t>
  </si>
  <si>
    <t>ООО "Агроторгинвест Групп"</t>
  </si>
  <si>
    <t>Д</t>
  </si>
  <si>
    <t>Переработка с/х продукции</t>
  </si>
  <si>
    <t xml:space="preserve">Приобретение оборудования для расширения производства  домашних солений и консервации </t>
  </si>
  <si>
    <t>В+Э</t>
  </si>
  <si>
    <t>15 (работает 
7 чел.)</t>
  </si>
  <si>
    <t>ООО "Мастер-Групп"</t>
  </si>
  <si>
    <t>Производство промышленных товаров,
переработка вторичного сырья</t>
  </si>
  <si>
    <t>Приобретение линии по производству мозаичной плитки</t>
  </si>
  <si>
    <t xml:space="preserve">В </t>
  </si>
  <si>
    <t>12 (работает 
11 чел.)</t>
  </si>
  <si>
    <t>ООО "Финконсалт"</t>
  </si>
  <si>
    <t>Н</t>
  </si>
  <si>
    <t>Производство промышленных товаров</t>
  </si>
  <si>
    <t>Э</t>
  </si>
  <si>
    <t>5 чел.</t>
  </si>
  <si>
    <t>ООО "Техдизайн"</t>
  </si>
  <si>
    <t>Приобретение оборудования для лазерной резки и гравировки</t>
  </si>
  <si>
    <t>В</t>
  </si>
  <si>
    <t>5 (работает 
3 чел.)</t>
  </si>
  <si>
    <t>КФХ Андрющенко И.А.</t>
  </si>
  <si>
    <t>Растениеводство и садоводство</t>
  </si>
  <si>
    <t>Приобретение саженцев клубники</t>
  </si>
  <si>
    <t>самозанятость,
в сезон до 35 чел.</t>
  </si>
  <si>
    <t>КФХ Томашевский И.Л.
(с. Кременчуг)</t>
  </si>
  <si>
    <t>Животноводство
(молочный КРС)</t>
  </si>
  <si>
    <t>Приобретение с/х техники для заготовки кормов</t>
  </si>
  <si>
    <t>10 (работает 
2 чел.)</t>
  </si>
  <si>
    <t>ООО "Стройконсалтинг групп"</t>
  </si>
  <si>
    <t>Общественное питание</t>
  </si>
  <si>
    <t>Открытие бургерной</t>
  </si>
  <si>
    <t>22 чел.</t>
  </si>
  <si>
    <t>г. Бендеры</t>
  </si>
  <si>
    <t>ООО "Палитра"</t>
  </si>
  <si>
    <t>Приобретение оборудования для производства автомобильной и бытовой химии</t>
  </si>
  <si>
    <t xml:space="preserve">5 чел. </t>
  </si>
  <si>
    <t>ООО "МишаМаша"</t>
  </si>
  <si>
    <t>Приобретение печи для кафе-пекарни</t>
  </si>
  <si>
    <t>10% + средства инвестора 
14 200$</t>
  </si>
  <si>
    <t>5 чел., в т.ч.
1 чел. с огр. возм.</t>
  </si>
  <si>
    <t>Слободзейский район</t>
  </si>
  <si>
    <t>ООО "Андивита"</t>
  </si>
  <si>
    <t>Грибоводство</t>
  </si>
  <si>
    <t>Реконструкция и модернизация производства (наращивание мощностей)</t>
  </si>
  <si>
    <t>10 (работают 
9 чел.)</t>
  </si>
  <si>
    <t>ООО "Агропромпродукт"</t>
  </si>
  <si>
    <t>Переработка сельскохозяйственной продукции</t>
  </si>
  <si>
    <t>Приобретение оборудования для розлива соков и производства консервной продукции</t>
  </si>
  <si>
    <t>30 (работает 
10 чел.)</t>
  </si>
  <si>
    <t>КФХ Хачатрян В.В.</t>
  </si>
  <si>
    <t>Животноводство
(свиноводство)</t>
  </si>
  <si>
    <t>Приобретение трактора</t>
  </si>
  <si>
    <t>ООО "Мельник"</t>
  </si>
  <si>
    <t>Животноводство
(птицеводство)</t>
  </si>
  <si>
    <t>Приобретение оборудования для организации птицефермы</t>
  </si>
  <si>
    <t>10 (работают 
4 чел.)</t>
  </si>
  <si>
    <t>КФХ Бужак В.П.</t>
  </si>
  <si>
    <t xml:space="preserve">Приобретение оборудования и материалов для изготовления клеток </t>
  </si>
  <si>
    <t>4 чел.</t>
  </si>
  <si>
    <t>КФХ Гарнец В.Н</t>
  </si>
  <si>
    <t>Приобретение КРС и оборудования</t>
  </si>
  <si>
    <t>3 (работает 
2 чел.)</t>
  </si>
  <si>
    <t>Григориопольский район</t>
  </si>
  <si>
    <t>ООО "Славино"</t>
  </si>
  <si>
    <t>Производство, реализация сельскохозяйственной продукции</t>
  </si>
  <si>
    <t xml:space="preserve">Приобретение с/х техники </t>
  </si>
  <si>
    <t>2 (работают 
5 чел.)</t>
  </si>
  <si>
    <t>КФХ Гулпарь А.К.</t>
  </si>
  <si>
    <t>самозанятость</t>
  </si>
  <si>
    <t>Дубоссарский район</t>
  </si>
  <si>
    <t>ООО "Пульсар-Агро"</t>
  </si>
  <si>
    <t>1 (работают
3 чел.)</t>
  </si>
  <si>
    <t>ИП Черниченко И.Н.</t>
  </si>
  <si>
    <t>Приобретение оборудования для пекарни</t>
  </si>
  <si>
    <t>6 чел.</t>
  </si>
  <si>
    <t>Рыбницкий район</t>
  </si>
  <si>
    <t>ООО "ДРСУ"</t>
  </si>
  <si>
    <t>Переработка вторичного сырья</t>
  </si>
  <si>
    <t>Приобретение оборудования по дроблению и сортировке шлакового щебня</t>
  </si>
  <si>
    <t>11 (работают
3 чел.)</t>
  </si>
  <si>
    <t>ООО "Терра ностра"</t>
  </si>
  <si>
    <t>Приобретение нетелей</t>
  </si>
  <si>
    <t>14 (работают
4 чел.)</t>
  </si>
  <si>
    <t>ООО "ЛЕО-МЛС"</t>
  </si>
  <si>
    <t>Производство пластиковых бутылок</t>
  </si>
  <si>
    <t>ООО "АГРОМИКСплюс"</t>
  </si>
  <si>
    <t>4 (работают
4 чел.)</t>
  </si>
  <si>
    <t>ООО "Семькор"</t>
  </si>
  <si>
    <t>0 (работают
9 чел.)</t>
  </si>
  <si>
    <t>ИП Терлецкий О.Ю.</t>
  </si>
  <si>
    <t>Открытие кафе быстрого обслуживания</t>
  </si>
  <si>
    <t>Каменский район</t>
  </si>
  <si>
    <t>КФХ Баксан М.И.</t>
  </si>
  <si>
    <t>Садоводство</t>
  </si>
  <si>
    <t xml:space="preserve">Приобретение садовой с/х техники </t>
  </si>
  <si>
    <t>самозанятость,
в сезон 5 чел.</t>
  </si>
  <si>
    <t>КФХ Андрусевич В.Ф.</t>
  </si>
  <si>
    <t>Животноводство
(молочный и мясной КРС)</t>
  </si>
  <si>
    <t>Приобретение КРС, с/х техники, зап. части для кап. ремонта техники и коровника</t>
  </si>
  <si>
    <t xml:space="preserve">3 (работают 
3 чел.)
 </t>
  </si>
  <si>
    <t>Сумма кредита,
росс. руб.</t>
  </si>
  <si>
    <t>Приобретение оборудования для швейого цеха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</si>
</sst>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zoomScale="70" zoomScaleNormal="70" zoomScaleSheetLayoutView="70" workbookViewId="0">
      <selection activeCell="F8" sqref="F8"/>
    </sheetView>
  </sheetViews>
  <sheetFormatPr defaultRowHeight="15.75"/>
  <cols>
    <col min="1" max="1" width="5.7109375" style="11" customWidth="1"/>
    <col min="2" max="2" width="31.7109375" style="1" customWidth="1"/>
    <col min="3" max="3" width="12.85546875" style="11" customWidth="1"/>
    <col min="4" max="4" width="25.140625" style="11" customWidth="1"/>
    <col min="5" max="5" width="26.5703125" style="11" customWidth="1"/>
    <col min="6" max="6" width="15.7109375" style="11" customWidth="1"/>
    <col min="7" max="7" width="16.140625" style="11" customWidth="1"/>
    <col min="8" max="8" width="14.7109375" style="11" customWidth="1"/>
    <col min="9" max="9" width="17" style="11" customWidth="1"/>
    <col min="10" max="10" width="11.28515625" style="11" customWidth="1"/>
    <col min="11" max="16384" width="9.140625" style="1"/>
  </cols>
  <sheetData>
    <row r="1" spans="1:10" ht="30.7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3" customFormat="1" ht="69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111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s="4" customFormat="1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ht="87.75" customHeight="1">
      <c r="A4" s="5">
        <v>1</v>
      </c>
      <c r="B4" s="6" t="s">
        <v>11</v>
      </c>
      <c r="C4" s="5" t="s">
        <v>12</v>
      </c>
      <c r="D4" s="5" t="s">
        <v>13</v>
      </c>
      <c r="E4" s="5" t="s">
        <v>14</v>
      </c>
      <c r="F4" s="7">
        <v>2480000</v>
      </c>
      <c r="G4" s="8">
        <v>0.2</v>
      </c>
      <c r="H4" s="5" t="s">
        <v>15</v>
      </c>
      <c r="I4" s="5" t="s">
        <v>16</v>
      </c>
      <c r="J4" s="9">
        <f>(3.13*3+3.38*7)/10</f>
        <v>3.3049999999999997</v>
      </c>
    </row>
    <row r="5" spans="1:10" ht="94.5" customHeight="1">
      <c r="A5" s="5">
        <v>2</v>
      </c>
      <c r="B5" s="6" t="s">
        <v>17</v>
      </c>
      <c r="C5" s="5" t="s">
        <v>12</v>
      </c>
      <c r="D5" s="5" t="s">
        <v>18</v>
      </c>
      <c r="E5" s="5" t="s">
        <v>19</v>
      </c>
      <c r="F5" s="7">
        <v>3000000</v>
      </c>
      <c r="G5" s="8">
        <v>0.2</v>
      </c>
      <c r="H5" s="5" t="s">
        <v>20</v>
      </c>
      <c r="I5" s="5" t="s">
        <v>21</v>
      </c>
      <c r="J5" s="9">
        <f>(7*3.25+3*2.88)/10</f>
        <v>3.1390000000000002</v>
      </c>
    </row>
    <row r="6" spans="1:10" ht="55.5" customHeight="1">
      <c r="A6" s="5">
        <v>3</v>
      </c>
      <c r="B6" s="6" t="s">
        <v>22</v>
      </c>
      <c r="C6" s="5" t="s">
        <v>23</v>
      </c>
      <c r="D6" s="5" t="s">
        <v>24</v>
      </c>
      <c r="E6" s="5" t="s">
        <v>112</v>
      </c>
      <c r="F6" s="7">
        <v>600000</v>
      </c>
      <c r="G6" s="8">
        <v>0.1</v>
      </c>
      <c r="H6" s="5" t="s">
        <v>25</v>
      </c>
      <c r="I6" s="5" t="s">
        <v>26</v>
      </c>
      <c r="J6" s="9">
        <f>(2.88*7+2.5*3)/10</f>
        <v>2.766</v>
      </c>
    </row>
    <row r="7" spans="1:10" ht="76.5" customHeight="1">
      <c r="A7" s="5">
        <v>4</v>
      </c>
      <c r="B7" s="6" t="s">
        <v>27</v>
      </c>
      <c r="C7" s="5" t="s">
        <v>12</v>
      </c>
      <c r="D7" s="5" t="s">
        <v>24</v>
      </c>
      <c r="E7" s="5" t="s">
        <v>28</v>
      </c>
      <c r="F7" s="7">
        <v>587660</v>
      </c>
      <c r="G7" s="8">
        <v>0.1</v>
      </c>
      <c r="H7" s="5" t="s">
        <v>29</v>
      </c>
      <c r="I7" s="5" t="s">
        <v>30</v>
      </c>
      <c r="J7" s="9">
        <f>(2.5*3+2.88*4+2.25*3)/10</f>
        <v>2.577</v>
      </c>
    </row>
    <row r="8" spans="1:10" ht="51.75" customHeight="1">
      <c r="A8" s="5">
        <v>5</v>
      </c>
      <c r="B8" s="6" t="s">
        <v>31</v>
      </c>
      <c r="C8" s="5" t="s">
        <v>12</v>
      </c>
      <c r="D8" s="5" t="s">
        <v>32</v>
      </c>
      <c r="E8" s="5" t="s">
        <v>33</v>
      </c>
      <c r="F8" s="7">
        <f>15500*62.1862</f>
        <v>963886.1</v>
      </c>
      <c r="G8" s="8">
        <v>0.4</v>
      </c>
      <c r="H8" s="5" t="s">
        <v>29</v>
      </c>
      <c r="I8" s="5" t="s">
        <v>34</v>
      </c>
      <c r="J8" s="9">
        <v>2.5</v>
      </c>
    </row>
    <row r="9" spans="1:10" ht="59.25" customHeight="1">
      <c r="A9" s="5">
        <v>6</v>
      </c>
      <c r="B9" s="6" t="s">
        <v>35</v>
      </c>
      <c r="C9" s="5" t="s">
        <v>12</v>
      </c>
      <c r="D9" s="5" t="s">
        <v>36</v>
      </c>
      <c r="E9" s="5" t="s">
        <v>37</v>
      </c>
      <c r="F9" s="7">
        <f>38104*62.1862</f>
        <v>2369542.9648000002</v>
      </c>
      <c r="G9" s="8">
        <v>0.2</v>
      </c>
      <c r="H9" s="5" t="s">
        <v>29</v>
      </c>
      <c r="I9" s="5" t="s">
        <v>38</v>
      </c>
      <c r="J9" s="9">
        <f>2.25*10/10</f>
        <v>2.25</v>
      </c>
    </row>
    <row r="10" spans="1:10" ht="41.25" customHeight="1">
      <c r="A10" s="5">
        <v>7</v>
      </c>
      <c r="B10" s="6" t="s">
        <v>39</v>
      </c>
      <c r="C10" s="5" t="s">
        <v>23</v>
      </c>
      <c r="D10" s="5" t="s">
        <v>40</v>
      </c>
      <c r="E10" s="5" t="s">
        <v>41</v>
      </c>
      <c r="F10" s="7">
        <v>1200000</v>
      </c>
      <c r="G10" s="8">
        <v>0.4</v>
      </c>
      <c r="H10" s="5" t="s">
        <v>29</v>
      </c>
      <c r="I10" s="5" t="s">
        <v>42</v>
      </c>
      <c r="J10" s="9">
        <f>(0.63*3+2.63*7)/10</f>
        <v>2.0300000000000002</v>
      </c>
    </row>
    <row r="11" spans="1:10" s="10" customFormat="1">
      <c r="A11" s="13" t="s">
        <v>43</v>
      </c>
      <c r="B11" s="14"/>
      <c r="C11" s="14"/>
      <c r="D11" s="14"/>
      <c r="E11" s="14"/>
      <c r="F11" s="14"/>
      <c r="G11" s="14"/>
      <c r="H11" s="14"/>
      <c r="I11" s="14"/>
      <c r="J11" s="15"/>
    </row>
    <row r="12" spans="1:10" ht="95.25" customHeight="1">
      <c r="A12" s="5">
        <v>1</v>
      </c>
      <c r="B12" s="6" t="s">
        <v>44</v>
      </c>
      <c r="C12" s="5" t="s">
        <v>23</v>
      </c>
      <c r="D12" s="5" t="s">
        <v>24</v>
      </c>
      <c r="E12" s="5" t="s">
        <v>45</v>
      </c>
      <c r="F12" s="7">
        <f>9500*62.1862</f>
        <v>590768.9</v>
      </c>
      <c r="G12" s="8">
        <v>0.1</v>
      </c>
      <c r="H12" s="5" t="s">
        <v>29</v>
      </c>
      <c r="I12" s="5" t="s">
        <v>46</v>
      </c>
      <c r="J12" s="9">
        <f>(2.88*3+2.63*7)/10</f>
        <v>2.7050000000000001</v>
      </c>
    </row>
    <row r="13" spans="1:10" ht="47.25">
      <c r="A13" s="5">
        <v>2</v>
      </c>
      <c r="B13" s="6" t="s">
        <v>47</v>
      </c>
      <c r="C13" s="5" t="s">
        <v>23</v>
      </c>
      <c r="D13" s="5" t="s">
        <v>40</v>
      </c>
      <c r="E13" s="5" t="s">
        <v>48</v>
      </c>
      <c r="F13" s="7">
        <v>600000</v>
      </c>
      <c r="G13" s="5" t="s">
        <v>49</v>
      </c>
      <c r="H13" s="5" t="s">
        <v>29</v>
      </c>
      <c r="I13" s="5" t="s">
        <v>50</v>
      </c>
      <c r="J13" s="9">
        <f>(2.38*6+2.13*4)/10</f>
        <v>2.2799999999999998</v>
      </c>
    </row>
    <row r="14" spans="1:10" s="10" customFormat="1">
      <c r="A14" s="13" t="s">
        <v>51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0" ht="99" customHeight="1">
      <c r="A15" s="5">
        <v>1</v>
      </c>
      <c r="B15" s="6" t="s">
        <v>52</v>
      </c>
      <c r="C15" s="5" t="s">
        <v>12</v>
      </c>
      <c r="D15" s="5" t="s">
        <v>53</v>
      </c>
      <c r="E15" s="5" t="s">
        <v>54</v>
      </c>
      <c r="F15" s="7">
        <v>3000000</v>
      </c>
      <c r="G15" s="8">
        <v>0.2</v>
      </c>
      <c r="H15" s="5" t="s">
        <v>15</v>
      </c>
      <c r="I15" s="5" t="s">
        <v>55</v>
      </c>
      <c r="J15" s="9">
        <f>(2.75*3+3.38*7)/10</f>
        <v>3.1909999999999998</v>
      </c>
    </row>
    <row r="16" spans="1:10" ht="92.25" customHeight="1">
      <c r="A16" s="5">
        <v>2</v>
      </c>
      <c r="B16" s="6" t="s">
        <v>56</v>
      </c>
      <c r="C16" s="5" t="s">
        <v>12</v>
      </c>
      <c r="D16" s="5" t="s">
        <v>57</v>
      </c>
      <c r="E16" s="5" t="s">
        <v>58</v>
      </c>
      <c r="F16" s="7">
        <v>3000000</v>
      </c>
      <c r="G16" s="8">
        <v>0.2</v>
      </c>
      <c r="H16" s="5" t="s">
        <v>15</v>
      </c>
      <c r="I16" s="5" t="s">
        <v>59</v>
      </c>
      <c r="J16" s="9">
        <f>(2.38*3+3.13*4+2.75*3)/10</f>
        <v>2.7909999999999999</v>
      </c>
    </row>
    <row r="17" spans="1:10" ht="44.25" customHeight="1">
      <c r="A17" s="5">
        <v>3</v>
      </c>
      <c r="B17" s="6" t="s">
        <v>60</v>
      </c>
      <c r="C17" s="5" t="s">
        <v>23</v>
      </c>
      <c r="D17" s="5" t="s">
        <v>61</v>
      </c>
      <c r="E17" s="5" t="s">
        <v>62</v>
      </c>
      <c r="F17" s="7">
        <f>15840*62.1862</f>
        <v>985029.40799999994</v>
      </c>
      <c r="G17" s="8">
        <v>0.2</v>
      </c>
      <c r="H17" s="5" t="s">
        <v>20</v>
      </c>
      <c r="I17" s="5" t="s">
        <v>26</v>
      </c>
      <c r="J17" s="9">
        <f>(2.63*7+2.88*3)/10</f>
        <v>2.7050000000000001</v>
      </c>
    </row>
    <row r="18" spans="1:10" ht="63">
      <c r="A18" s="5">
        <v>4</v>
      </c>
      <c r="B18" s="6" t="s">
        <v>63</v>
      </c>
      <c r="C18" s="5" t="s">
        <v>12</v>
      </c>
      <c r="D18" s="5" t="s">
        <v>64</v>
      </c>
      <c r="E18" s="5" t="s">
        <v>65</v>
      </c>
      <c r="F18" s="7">
        <v>3000000</v>
      </c>
      <c r="G18" s="8">
        <v>0.2</v>
      </c>
      <c r="H18" s="5" t="s">
        <v>29</v>
      </c>
      <c r="I18" s="5" t="s">
        <v>66</v>
      </c>
      <c r="J18" s="9">
        <f>(2.5*3+2.88*4+2.25*3)/10</f>
        <v>2.577</v>
      </c>
    </row>
    <row r="19" spans="1:10" ht="78" customHeight="1">
      <c r="A19" s="5">
        <v>5</v>
      </c>
      <c r="B19" s="6" t="s">
        <v>67</v>
      </c>
      <c r="C19" s="5" t="s">
        <v>12</v>
      </c>
      <c r="D19" s="5" t="s">
        <v>64</v>
      </c>
      <c r="E19" s="5" t="s">
        <v>68</v>
      </c>
      <c r="F19" s="7">
        <v>250000</v>
      </c>
      <c r="G19" s="8">
        <v>0.1</v>
      </c>
      <c r="H19" s="5" t="s">
        <v>29</v>
      </c>
      <c r="I19" s="5" t="s">
        <v>69</v>
      </c>
      <c r="J19" s="9">
        <f>(2.25*3+2.63*7)/10</f>
        <v>2.516</v>
      </c>
    </row>
    <row r="20" spans="1:10" ht="48.75" customHeight="1">
      <c r="A20" s="5">
        <v>6</v>
      </c>
      <c r="B20" s="6" t="s">
        <v>70</v>
      </c>
      <c r="C20" s="5" t="s">
        <v>23</v>
      </c>
      <c r="D20" s="5" t="s">
        <v>36</v>
      </c>
      <c r="E20" s="5" t="s">
        <v>71</v>
      </c>
      <c r="F20" s="7">
        <f>663217*3.7061</f>
        <v>2457948.5237000003</v>
      </c>
      <c r="G20" s="8">
        <v>0.2</v>
      </c>
      <c r="H20" s="5" t="s">
        <v>29</v>
      </c>
      <c r="I20" s="5" t="s">
        <v>72</v>
      </c>
      <c r="J20" s="9">
        <f>(2.25*7+2.38*3)/10</f>
        <v>2.2890000000000001</v>
      </c>
    </row>
    <row r="21" spans="1:10" s="10" customFormat="1">
      <c r="A21" s="13" t="s">
        <v>73</v>
      </c>
      <c r="B21" s="14"/>
      <c r="C21" s="14"/>
      <c r="D21" s="14"/>
      <c r="E21" s="14"/>
      <c r="F21" s="14"/>
      <c r="G21" s="14"/>
      <c r="H21" s="14"/>
      <c r="I21" s="14"/>
      <c r="J21" s="15"/>
    </row>
    <row r="22" spans="1:10" ht="78.75" customHeight="1">
      <c r="A22" s="5">
        <v>1</v>
      </c>
      <c r="B22" s="6" t="s">
        <v>74</v>
      </c>
      <c r="C22" s="5" t="s">
        <v>12</v>
      </c>
      <c r="D22" s="5" t="s">
        <v>75</v>
      </c>
      <c r="E22" s="5" t="s">
        <v>76</v>
      </c>
      <c r="F22" s="7">
        <f>40952*62.1862</f>
        <v>2546649.2623999999</v>
      </c>
      <c r="G22" s="8">
        <v>0.2</v>
      </c>
      <c r="H22" s="5" t="s">
        <v>29</v>
      </c>
      <c r="I22" s="5" t="s">
        <v>77</v>
      </c>
      <c r="J22" s="9">
        <f>(2.38*3+2*4+2.63*3)/10</f>
        <v>2.3029999999999999</v>
      </c>
    </row>
    <row r="23" spans="1:10" ht="74.25" customHeight="1">
      <c r="A23" s="5">
        <v>2</v>
      </c>
      <c r="B23" s="6" t="s">
        <v>78</v>
      </c>
      <c r="C23" s="5" t="s">
        <v>12</v>
      </c>
      <c r="D23" s="5" t="s">
        <v>75</v>
      </c>
      <c r="E23" s="5" t="s">
        <v>76</v>
      </c>
      <c r="F23" s="7">
        <f>8820*62.1862</f>
        <v>548482.28399999999</v>
      </c>
      <c r="G23" s="8">
        <v>0.1</v>
      </c>
      <c r="H23" s="5" t="s">
        <v>29</v>
      </c>
      <c r="I23" s="5" t="s">
        <v>79</v>
      </c>
      <c r="J23" s="9">
        <f>(2*7+2.63*3)/10</f>
        <v>2.1890000000000001</v>
      </c>
    </row>
    <row r="24" spans="1:10" s="10" customFormat="1">
      <c r="A24" s="13" t="s">
        <v>80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72.75" customHeight="1">
      <c r="A25" s="5">
        <v>1</v>
      </c>
      <c r="B25" s="6" t="s">
        <v>81</v>
      </c>
      <c r="C25" s="5" t="s">
        <v>12</v>
      </c>
      <c r="D25" s="5" t="s">
        <v>75</v>
      </c>
      <c r="E25" s="5" t="s">
        <v>76</v>
      </c>
      <c r="F25" s="7">
        <f>25990*72.932</f>
        <v>1895502.6800000002</v>
      </c>
      <c r="G25" s="8">
        <v>0.2</v>
      </c>
      <c r="H25" s="5" t="s">
        <v>29</v>
      </c>
      <c r="I25" s="5" t="s">
        <v>82</v>
      </c>
      <c r="J25" s="9">
        <f>(2.38*6+2*4)/10</f>
        <v>2.2280000000000002</v>
      </c>
    </row>
    <row r="26" spans="1:10" ht="58.5" customHeight="1">
      <c r="A26" s="5">
        <v>2</v>
      </c>
      <c r="B26" s="6" t="s">
        <v>83</v>
      </c>
      <c r="C26" s="5" t="s">
        <v>23</v>
      </c>
      <c r="D26" s="5" t="s">
        <v>40</v>
      </c>
      <c r="E26" s="5" t="s">
        <v>84</v>
      </c>
      <c r="F26" s="7">
        <v>378000</v>
      </c>
      <c r="G26" s="8">
        <v>0.1</v>
      </c>
      <c r="H26" s="5" t="s">
        <v>29</v>
      </c>
      <c r="I26" s="5" t="s">
        <v>85</v>
      </c>
      <c r="J26" s="9">
        <f>(2.13*3+1.75*4+1.5*3)/10</f>
        <v>1.7890000000000001</v>
      </c>
    </row>
    <row r="27" spans="1:10" s="10" customFormat="1">
      <c r="A27" s="13" t="s">
        <v>86</v>
      </c>
      <c r="B27" s="14"/>
      <c r="C27" s="14"/>
      <c r="D27" s="14"/>
      <c r="E27" s="14"/>
      <c r="F27" s="14"/>
      <c r="G27" s="14"/>
      <c r="H27" s="14"/>
      <c r="I27" s="14"/>
      <c r="J27" s="15"/>
    </row>
    <row r="28" spans="1:10" ht="73.5" customHeight="1">
      <c r="A28" s="5">
        <v>1</v>
      </c>
      <c r="B28" s="6" t="s">
        <v>87</v>
      </c>
      <c r="C28" s="5" t="s">
        <v>12</v>
      </c>
      <c r="D28" s="5" t="s">
        <v>88</v>
      </c>
      <c r="E28" s="5" t="s">
        <v>89</v>
      </c>
      <c r="F28" s="7">
        <v>3000000</v>
      </c>
      <c r="G28" s="8">
        <v>0.4</v>
      </c>
      <c r="H28" s="5" t="s">
        <v>15</v>
      </c>
      <c r="I28" s="5" t="s">
        <v>90</v>
      </c>
      <c r="J28" s="9">
        <f>(2.88*3+3.25*4+2.63*3)/10</f>
        <v>2.9530000000000003</v>
      </c>
    </row>
    <row r="29" spans="1:10" ht="46.5" customHeight="1">
      <c r="A29" s="5">
        <v>2</v>
      </c>
      <c r="B29" s="6" t="s">
        <v>91</v>
      </c>
      <c r="C29" s="5" t="s">
        <v>12</v>
      </c>
      <c r="D29" s="5" t="s">
        <v>36</v>
      </c>
      <c r="E29" s="5" t="s">
        <v>92</v>
      </c>
      <c r="F29" s="7">
        <v>3000000</v>
      </c>
      <c r="G29" s="8">
        <v>0.4</v>
      </c>
      <c r="H29" s="5" t="s">
        <v>29</v>
      </c>
      <c r="I29" s="5" t="s">
        <v>93</v>
      </c>
      <c r="J29" s="9">
        <f>(2.5*3+2.88*4+2.63*3)/10</f>
        <v>2.6909999999999998</v>
      </c>
    </row>
    <row r="30" spans="1:10" ht="48" customHeight="1">
      <c r="A30" s="5">
        <v>3</v>
      </c>
      <c r="B30" s="6" t="s">
        <v>94</v>
      </c>
      <c r="C30" s="5" t="s">
        <v>23</v>
      </c>
      <c r="D30" s="5" t="s">
        <v>24</v>
      </c>
      <c r="E30" s="5" t="s">
        <v>95</v>
      </c>
      <c r="F30" s="7">
        <v>600000</v>
      </c>
      <c r="G30" s="8">
        <v>0.1</v>
      </c>
      <c r="H30" s="5" t="s">
        <v>29</v>
      </c>
      <c r="I30" s="5" t="s">
        <v>26</v>
      </c>
      <c r="J30" s="9">
        <f>(2.5*3+2.75*4+2.63*3)/10</f>
        <v>2.6390000000000002</v>
      </c>
    </row>
    <row r="31" spans="1:10" ht="74.25" customHeight="1">
      <c r="A31" s="5">
        <v>4</v>
      </c>
      <c r="B31" s="6" t="s">
        <v>96</v>
      </c>
      <c r="C31" s="5" t="s">
        <v>12</v>
      </c>
      <c r="D31" s="5" t="s">
        <v>75</v>
      </c>
      <c r="E31" s="5" t="s">
        <v>76</v>
      </c>
      <c r="F31" s="7">
        <v>3000000</v>
      </c>
      <c r="G31" s="8">
        <v>0.26</v>
      </c>
      <c r="H31" s="5" t="s">
        <v>29</v>
      </c>
      <c r="I31" s="5" t="s">
        <v>97</v>
      </c>
      <c r="J31" s="9">
        <f>(2.63*3+2.25*4+2.38*3)/10</f>
        <v>2.403</v>
      </c>
    </row>
    <row r="32" spans="1:10" ht="74.25" customHeight="1">
      <c r="A32" s="5">
        <v>5</v>
      </c>
      <c r="B32" s="6" t="s">
        <v>98</v>
      </c>
      <c r="C32" s="5" t="s">
        <v>12</v>
      </c>
      <c r="D32" s="5" t="s">
        <v>75</v>
      </c>
      <c r="E32" s="5" t="s">
        <v>76</v>
      </c>
      <c r="F32" s="7">
        <f>46944*62.1862</f>
        <v>2919268.9728000001</v>
      </c>
      <c r="G32" s="8">
        <v>0.2</v>
      </c>
      <c r="H32" s="5" t="s">
        <v>29</v>
      </c>
      <c r="I32" s="5" t="s">
        <v>99</v>
      </c>
      <c r="J32" s="9">
        <f>(2.13*7+2.38*3)/10</f>
        <v>2.2050000000000001</v>
      </c>
    </row>
    <row r="33" spans="1:10" ht="45.75" customHeight="1">
      <c r="A33" s="5">
        <v>6</v>
      </c>
      <c r="B33" s="6" t="s">
        <v>100</v>
      </c>
      <c r="C33" s="5" t="s">
        <v>23</v>
      </c>
      <c r="D33" s="5" t="s">
        <v>40</v>
      </c>
      <c r="E33" s="5" t="s">
        <v>101</v>
      </c>
      <c r="F33" s="7">
        <v>400000</v>
      </c>
      <c r="G33" s="8">
        <v>0.1</v>
      </c>
      <c r="H33" s="5" t="s">
        <v>29</v>
      </c>
      <c r="I33" s="5" t="s">
        <v>69</v>
      </c>
      <c r="J33" s="9">
        <f>(1.5*3+1.13*4+1.5*3)/10</f>
        <v>1.3519999999999999</v>
      </c>
    </row>
    <row r="34" spans="1:10" s="10" customFormat="1">
      <c r="A34" s="13" t="s">
        <v>102</v>
      </c>
      <c r="B34" s="14"/>
      <c r="C34" s="14"/>
      <c r="D34" s="14"/>
      <c r="E34" s="14"/>
      <c r="F34" s="14"/>
      <c r="G34" s="14"/>
      <c r="H34" s="14"/>
      <c r="I34" s="14"/>
      <c r="J34" s="15"/>
    </row>
    <row r="35" spans="1:10" ht="59.25" customHeight="1">
      <c r="A35" s="5">
        <v>1</v>
      </c>
      <c r="B35" s="6" t="s">
        <v>103</v>
      </c>
      <c r="C35" s="5" t="s">
        <v>12</v>
      </c>
      <c r="D35" s="5" t="s">
        <v>104</v>
      </c>
      <c r="E35" s="5" t="s">
        <v>105</v>
      </c>
      <c r="F35" s="7">
        <v>600000</v>
      </c>
      <c r="G35" s="8">
        <v>0.1</v>
      </c>
      <c r="H35" s="5" t="s">
        <v>29</v>
      </c>
      <c r="I35" s="5" t="s">
        <v>106</v>
      </c>
      <c r="J35" s="9">
        <f>(2*3+2.63*4+2.38*3)/10</f>
        <v>2.3660000000000001</v>
      </c>
    </row>
    <row r="36" spans="1:10" ht="72" customHeight="1">
      <c r="A36" s="5">
        <v>2</v>
      </c>
      <c r="B36" s="6" t="s">
        <v>107</v>
      </c>
      <c r="C36" s="5" t="s">
        <v>12</v>
      </c>
      <c r="D36" s="5" t="s">
        <v>108</v>
      </c>
      <c r="E36" s="5" t="s">
        <v>109</v>
      </c>
      <c r="F36" s="7">
        <f>28100*62.1862</f>
        <v>1747432.22</v>
      </c>
      <c r="G36" s="8">
        <v>0.2</v>
      </c>
      <c r="H36" s="5" t="s">
        <v>29</v>
      </c>
      <c r="I36" s="5" t="s">
        <v>110</v>
      </c>
      <c r="J36" s="9">
        <f>(2.38*3+2*7)/10</f>
        <v>2.1139999999999999</v>
      </c>
    </row>
    <row r="37" spans="1:10">
      <c r="F37" s="12"/>
    </row>
    <row r="38" spans="1:10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10">
    <mergeCell ref="A27:J27"/>
    <mergeCell ref="A34:J34"/>
    <mergeCell ref="A38:J38"/>
    <mergeCell ref="A39:J39"/>
    <mergeCell ref="A1:J1"/>
    <mergeCell ref="A3:J3"/>
    <mergeCell ref="A11:J11"/>
    <mergeCell ref="A14:J14"/>
    <mergeCell ref="A21:J21"/>
    <mergeCell ref="A24:J24"/>
  </mergeCells>
  <pageMargins left="0.39370078740157483" right="0.39370078740157483" top="0.36" bottom="0.28999999999999998" header="0" footer="0"/>
  <pageSetup paperSize="9" scale="78" orientation="landscape" horizontalDpi="180" verticalDpi="180" r:id="rId1"/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победители</vt:lpstr>
      <vt:lpstr>победители!Заголовки_для_печати</vt:lpstr>
      <vt:lpstr>победители!Область_печати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Гагун Людмила</dc:creator>
  <cp:lastModifiedBy>Гагун Людмила</cp:lastModifiedBy>
  <cp:lastPrinted>2018-07-16T08:24:28Z</cp:lastPrinted>
  <dcterms:created xsi:type="dcterms:W3CDTF">2018-07-16T08:23:56Z</dcterms:created>
  <dcterms:modified xsi:type="dcterms:W3CDTF">2018-07-17T08:36:03Z</dcterms:modified>
</cp:coreProperties>
</file>